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AMILA\2021\SESJE\07_Sesja 08 07 2021\"/>
    </mc:Choice>
  </mc:AlternateContent>
  <bookViews>
    <workbookView xWindow="0" yWindow="0" windowWidth="9765" windowHeight="6840" activeTab="1"/>
  </bookViews>
  <sheets>
    <sheet name="08.07.2021" sheetId="28" r:id="rId1"/>
    <sheet name="27.05.2021" sheetId="26" r:id="rId2"/>
    <sheet name="29.04.2021" sheetId="25" r:id="rId3"/>
    <sheet name="Arkusz1" sheetId="27" r:id="rId4"/>
  </sheets>
  <definedNames>
    <definedName name="_xlnm.Print_Titles" localSheetId="0">'08.07.2021'!$12:$18</definedName>
    <definedName name="_xlnm.Print_Titles" localSheetId="1">'27.05.2021'!$12:$18</definedName>
    <definedName name="_xlnm.Print_Titles" localSheetId="2">'29.04.2021'!$12:$18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28" l="1"/>
  <c r="F35" i="28"/>
  <c r="G34" i="28"/>
  <c r="G35" i="28"/>
  <c r="L35" i="28"/>
  <c r="Q35" i="28"/>
  <c r="Q19" i="28" l="1"/>
  <c r="L19" i="28"/>
  <c r="K19" i="28"/>
  <c r="J19" i="28"/>
  <c r="G19" i="28"/>
  <c r="F19" i="28"/>
  <c r="G51" i="28"/>
  <c r="F51" i="28"/>
  <c r="M52" i="28"/>
  <c r="I52" i="28"/>
  <c r="E52" i="28"/>
  <c r="L76" i="28"/>
  <c r="Q76" i="28"/>
  <c r="E51" i="28" l="1"/>
  <c r="H52" i="28"/>
  <c r="P53" i="28" l="1"/>
  <c r="O53" i="28"/>
  <c r="N53" i="28"/>
  <c r="K53" i="28"/>
  <c r="J53" i="28"/>
  <c r="F75" i="28"/>
  <c r="G75" i="28"/>
  <c r="M77" i="28" l="1"/>
  <c r="I77" i="28"/>
  <c r="E77" i="28"/>
  <c r="M76" i="28"/>
  <c r="I76" i="28"/>
  <c r="E76" i="28"/>
  <c r="E75" i="28"/>
  <c r="M72" i="28"/>
  <c r="I72" i="28"/>
  <c r="H72" i="28"/>
  <c r="E72" i="28"/>
  <c r="Q71" i="28"/>
  <c r="M71" i="28" s="1"/>
  <c r="L71" i="28"/>
  <c r="I71" i="28"/>
  <c r="H71" i="28" s="1"/>
  <c r="G71" i="28"/>
  <c r="E71" i="28" s="1"/>
  <c r="F71" i="28"/>
  <c r="G70" i="28"/>
  <c r="F70" i="28"/>
  <c r="E70" i="28" s="1"/>
  <c r="Q67" i="28"/>
  <c r="Q53" i="28" s="1"/>
  <c r="M67" i="28"/>
  <c r="L67" i="28"/>
  <c r="G67" i="28"/>
  <c r="F67" i="28"/>
  <c r="E66" i="28"/>
  <c r="M63" i="28"/>
  <c r="I63" i="28"/>
  <c r="H63" i="28" s="1"/>
  <c r="E63" i="28"/>
  <c r="M62" i="28"/>
  <c r="I62" i="28"/>
  <c r="E62" i="28"/>
  <c r="E61" i="28"/>
  <c r="M58" i="28"/>
  <c r="I58" i="28"/>
  <c r="H58" i="28" s="1"/>
  <c r="E58" i="28"/>
  <c r="M57" i="28"/>
  <c r="I57" i="28"/>
  <c r="H57" i="28" s="1"/>
  <c r="E57" i="28"/>
  <c r="G56" i="28"/>
  <c r="G53" i="28" s="1"/>
  <c r="F56" i="28"/>
  <c r="M48" i="28"/>
  <c r="I48" i="28"/>
  <c r="H48" i="28"/>
  <c r="E48" i="28"/>
  <c r="E47" i="28"/>
  <c r="Q44" i="28"/>
  <c r="L44" i="28"/>
  <c r="I44" i="28" s="1"/>
  <c r="G44" i="28"/>
  <c r="G43" i="28" s="1"/>
  <c r="F44" i="28"/>
  <c r="E44" i="28" s="1"/>
  <c r="E43" i="28" s="1"/>
  <c r="M40" i="28"/>
  <c r="I40" i="28"/>
  <c r="H40" i="28"/>
  <c r="E40" i="28"/>
  <c r="M39" i="28"/>
  <c r="I39" i="28"/>
  <c r="H39" i="28"/>
  <c r="E39" i="28"/>
  <c r="E38" i="28"/>
  <c r="M35" i="28"/>
  <c r="I35" i="28"/>
  <c r="H35" i="28" s="1"/>
  <c r="E35" i="28"/>
  <c r="E34" i="28"/>
  <c r="M31" i="28"/>
  <c r="I31" i="28"/>
  <c r="E31" i="28"/>
  <c r="E30" i="28"/>
  <c r="H27" i="28"/>
  <c r="M23" i="28"/>
  <c r="I23" i="28"/>
  <c r="H23" i="28" s="1"/>
  <c r="E23" i="28"/>
  <c r="E22" i="28"/>
  <c r="P19" i="28"/>
  <c r="O19" i="28"/>
  <c r="N19" i="28"/>
  <c r="N78" i="28" s="1"/>
  <c r="K78" i="28"/>
  <c r="I67" i="28" l="1"/>
  <c r="H67" i="28" s="1"/>
  <c r="L53" i="28"/>
  <c r="I53" i="28" s="1"/>
  <c r="L78" i="28"/>
  <c r="H62" i="28"/>
  <c r="M44" i="28"/>
  <c r="H44" i="28" s="1"/>
  <c r="E56" i="28"/>
  <c r="E67" i="28"/>
  <c r="F53" i="28"/>
  <c r="E53" i="28" s="1"/>
  <c r="H31" i="28"/>
  <c r="H76" i="28"/>
  <c r="G78" i="28"/>
  <c r="Q78" i="28"/>
  <c r="P78" i="28"/>
  <c r="H77" i="28"/>
  <c r="O78" i="28"/>
  <c r="F43" i="28"/>
  <c r="E19" i="28" s="1"/>
  <c r="M53" i="28"/>
  <c r="H53" i="28" s="1"/>
  <c r="J78" i="28"/>
  <c r="I19" i="28"/>
  <c r="M19" i="28"/>
  <c r="M78" i="28" l="1"/>
  <c r="E78" i="28"/>
  <c r="F78" i="28"/>
  <c r="H19" i="28"/>
  <c r="H78" i="28" s="1"/>
  <c r="I78" i="28"/>
  <c r="F63" i="26" l="1"/>
  <c r="G63" i="26"/>
  <c r="L63" i="26"/>
  <c r="I63" i="26" s="1"/>
  <c r="H63" i="26" s="1"/>
  <c r="M63" i="26"/>
  <c r="Q63" i="26"/>
  <c r="M68" i="26"/>
  <c r="I68" i="26"/>
  <c r="H68" i="26" s="1"/>
  <c r="E68" i="26"/>
  <c r="Q67" i="26"/>
  <c r="M67" i="26"/>
  <c r="L67" i="26"/>
  <c r="I67" i="26" s="1"/>
  <c r="H67" i="26" s="1"/>
  <c r="G67" i="26"/>
  <c r="F67" i="26"/>
  <c r="G66" i="26"/>
  <c r="E66" i="26" s="1"/>
  <c r="F66" i="26"/>
  <c r="E62" i="26"/>
  <c r="M59" i="26"/>
  <c r="H59" i="26" s="1"/>
  <c r="I59" i="26"/>
  <c r="E59" i="26"/>
  <c r="M58" i="26"/>
  <c r="I58" i="26"/>
  <c r="E58" i="26"/>
  <c r="E57" i="26"/>
  <c r="M54" i="26"/>
  <c r="H54" i="26" s="1"/>
  <c r="I54" i="26"/>
  <c r="E54" i="26"/>
  <c r="M53" i="26"/>
  <c r="I53" i="26"/>
  <c r="E53" i="26"/>
  <c r="G52" i="26"/>
  <c r="G49" i="26" s="1"/>
  <c r="F52" i="26"/>
  <c r="E52" i="26" s="1"/>
  <c r="Q49" i="26"/>
  <c r="P49" i="26"/>
  <c r="O49" i="26"/>
  <c r="M49" i="26" s="1"/>
  <c r="N49" i="26"/>
  <c r="K49" i="26"/>
  <c r="J49" i="26"/>
  <c r="M48" i="26"/>
  <c r="I48" i="26"/>
  <c r="H48" i="26"/>
  <c r="E48" i="26"/>
  <c r="E47" i="26"/>
  <c r="Q44" i="26"/>
  <c r="M44" i="26" s="1"/>
  <c r="L44" i="26"/>
  <c r="L19" i="26" s="1"/>
  <c r="G44" i="26"/>
  <c r="G43" i="26" s="1"/>
  <c r="G19" i="26" s="1"/>
  <c r="F44" i="26"/>
  <c r="F43" i="26" s="1"/>
  <c r="F19" i="26" s="1"/>
  <c r="E44" i="26"/>
  <c r="E43" i="26" s="1"/>
  <c r="M40" i="26"/>
  <c r="H40" i="26" s="1"/>
  <c r="I40" i="26"/>
  <c r="E40" i="26"/>
  <c r="M39" i="26"/>
  <c r="I39" i="26"/>
  <c r="E39" i="26"/>
  <c r="E38" i="26"/>
  <c r="M35" i="26"/>
  <c r="H35" i="26" s="1"/>
  <c r="I35" i="26"/>
  <c r="E35" i="26"/>
  <c r="E34" i="26"/>
  <c r="M31" i="26"/>
  <c r="I31" i="26"/>
  <c r="H31" i="26"/>
  <c r="E31" i="26"/>
  <c r="E30" i="26"/>
  <c r="H27" i="26"/>
  <c r="M23" i="26"/>
  <c r="I23" i="26"/>
  <c r="E23" i="26"/>
  <c r="E22" i="26"/>
  <c r="Q19" i="26"/>
  <c r="Q69" i="26" s="1"/>
  <c r="P19" i="26"/>
  <c r="P69" i="26" s="1"/>
  <c r="O19" i="26"/>
  <c r="N19" i="26"/>
  <c r="K19" i="26"/>
  <c r="J19" i="26"/>
  <c r="E67" i="26" l="1"/>
  <c r="H39" i="26"/>
  <c r="G69" i="26"/>
  <c r="J69" i="26"/>
  <c r="H23" i="26"/>
  <c r="I44" i="26"/>
  <c r="H44" i="26" s="1"/>
  <c r="F49" i="26"/>
  <c r="E49" i="26" s="1"/>
  <c r="M19" i="26"/>
  <c r="K69" i="26"/>
  <c r="O69" i="26"/>
  <c r="H53" i="26"/>
  <c r="H58" i="26"/>
  <c r="E63" i="26"/>
  <c r="L49" i="26"/>
  <c r="I49" i="26" s="1"/>
  <c r="H49" i="26" s="1"/>
  <c r="M69" i="26"/>
  <c r="E19" i="26"/>
  <c r="I19" i="26"/>
  <c r="N69" i="26"/>
  <c r="Q67" i="25"/>
  <c r="L67" i="25"/>
  <c r="G66" i="25"/>
  <c r="G67" i="25"/>
  <c r="F66" i="25"/>
  <c r="F67" i="25"/>
  <c r="F69" i="26" l="1"/>
  <c r="E69" i="26"/>
  <c r="L69" i="26"/>
  <c r="I69" i="26"/>
  <c r="H19" i="26"/>
  <c r="H69" i="26" s="1"/>
  <c r="H53" i="25"/>
  <c r="G43" i="25" l="1"/>
  <c r="F43" i="25"/>
  <c r="E43" i="25"/>
  <c r="F44" i="25"/>
  <c r="G44" i="25"/>
  <c r="L44" i="25"/>
  <c r="Q44" i="25"/>
  <c r="J19" i="25" l="1"/>
  <c r="L19" i="25"/>
  <c r="Q19" i="25"/>
  <c r="G52" i="25" l="1"/>
  <c r="F52" i="25"/>
  <c r="G19" i="25" l="1"/>
  <c r="F19" i="25"/>
  <c r="M31" i="25"/>
  <c r="I31" i="25"/>
  <c r="E31" i="25"/>
  <c r="E30" i="25"/>
  <c r="H31" i="25" l="1"/>
  <c r="F49" i="25"/>
  <c r="I48" i="25" l="1"/>
  <c r="H48" i="25"/>
  <c r="M48" i="25"/>
  <c r="N19" i="25"/>
  <c r="O19" i="25"/>
  <c r="P19" i="25"/>
  <c r="K19" i="25"/>
  <c r="E48" i="25"/>
  <c r="E47" i="25"/>
  <c r="M40" i="25" l="1"/>
  <c r="M39" i="25"/>
  <c r="I40" i="25"/>
  <c r="I39" i="25"/>
  <c r="E40" i="25"/>
  <c r="E39" i="25"/>
  <c r="E38" i="25"/>
  <c r="H40" i="25" l="1"/>
  <c r="H39" i="25"/>
  <c r="H27" i="25"/>
  <c r="O49" i="25" l="1"/>
  <c r="P49" i="25"/>
  <c r="Q49" i="25"/>
  <c r="N49" i="25"/>
  <c r="K49" i="25"/>
  <c r="L49" i="25"/>
  <c r="J49" i="25"/>
  <c r="G49" i="25"/>
  <c r="I63" i="25" l="1"/>
  <c r="H63" i="25" s="1"/>
  <c r="E63" i="25"/>
  <c r="E62" i="25"/>
  <c r="M35" i="25" l="1"/>
  <c r="I35" i="25"/>
  <c r="E35" i="25"/>
  <c r="E34" i="25"/>
  <c r="H35" i="25" l="1"/>
  <c r="M19" i="25"/>
  <c r="I19" i="25"/>
  <c r="E22" i="25"/>
  <c r="E19" i="25" l="1"/>
  <c r="E49" i="25"/>
  <c r="H19" i="25"/>
  <c r="M68" i="25"/>
  <c r="I68" i="25"/>
  <c r="E66" i="25"/>
  <c r="E68" i="25"/>
  <c r="E52" i="25"/>
  <c r="E57" i="25"/>
  <c r="H68" i="25" l="1"/>
  <c r="I49" i="25" l="1"/>
  <c r="M67" i="25"/>
  <c r="I67" i="25"/>
  <c r="E67" i="25"/>
  <c r="M59" i="25"/>
  <c r="I59" i="25"/>
  <c r="E59" i="25"/>
  <c r="M58" i="25"/>
  <c r="I58" i="25"/>
  <c r="E58" i="25"/>
  <c r="M54" i="25"/>
  <c r="I54" i="25"/>
  <c r="E54" i="25"/>
  <c r="M53" i="25"/>
  <c r="I53" i="25"/>
  <c r="E53" i="25"/>
  <c r="M49" i="25"/>
  <c r="M44" i="25"/>
  <c r="I44" i="25"/>
  <c r="E44" i="25"/>
  <c r="M23" i="25"/>
  <c r="I23" i="25"/>
  <c r="E23" i="25"/>
  <c r="Q69" i="25"/>
  <c r="P69" i="25"/>
  <c r="O69" i="25"/>
  <c r="N69" i="25"/>
  <c r="L69" i="25"/>
  <c r="K69" i="25"/>
  <c r="J69" i="25"/>
  <c r="H58" i="25" l="1"/>
  <c r="H67" i="25"/>
  <c r="H49" i="25"/>
  <c r="H44" i="25"/>
  <c r="H59" i="25"/>
  <c r="H23" i="25"/>
  <c r="H54" i="25"/>
  <c r="M69" i="25"/>
  <c r="F69" i="25" l="1"/>
  <c r="G69" i="25"/>
  <c r="E69" i="25"/>
  <c r="I69" i="25"/>
  <c r="H69" i="25"/>
</calcChain>
</file>

<file path=xl/sharedStrings.xml><?xml version="1.0" encoding="utf-8"?>
<sst xmlns="http://schemas.openxmlformats.org/spreadsheetml/2006/main" count="351" uniqueCount="65">
  <si>
    <t>L.p.</t>
  </si>
  <si>
    <t>Nazwa programu/projektu</t>
  </si>
  <si>
    <t>Wydatki w okresie realizacji projektu (całkowita wartość projektu) 6+7</t>
  </si>
  <si>
    <t>w tym :</t>
  </si>
  <si>
    <t>Środki z budżetu krajowego</t>
  </si>
  <si>
    <t>Środki z budżetu UE</t>
  </si>
  <si>
    <t>Wydatki razem (10+11+12)</t>
  </si>
  <si>
    <t>Wydatki razem (9+13)</t>
  </si>
  <si>
    <t>Pożyczki i kredyty</t>
  </si>
  <si>
    <t>Obligacje</t>
  </si>
  <si>
    <t xml:space="preserve">Pozostałe </t>
  </si>
  <si>
    <t>z tego źródła finansowania :</t>
  </si>
  <si>
    <t>z tego :</t>
  </si>
  <si>
    <t>Wydatki razem (14+15+16+17)</t>
  </si>
  <si>
    <t>Pożyczki na prefinansowanie z budżetu państwa</t>
  </si>
  <si>
    <t>1. WYDATKI MAJĄTKOWE RAZEM :</t>
  </si>
  <si>
    <t>Regionalny Program Operacyjny Województwa Warmińsko - Mazurskiego na lata 2014-2020</t>
  </si>
  <si>
    <t>1.1.</t>
  </si>
  <si>
    <t>094</t>
  </si>
  <si>
    <t>921-92195</t>
  </si>
  <si>
    <t>801-80101</t>
  </si>
  <si>
    <t>Klasyfikacja (dział, rozdział)</t>
  </si>
  <si>
    <t>1.2.</t>
  </si>
  <si>
    <t>2. RAZEM WYDATKI BIEŻĄCE</t>
  </si>
  <si>
    <t>2.2.</t>
  </si>
  <si>
    <t>2.1.</t>
  </si>
  <si>
    <t>do uchwały Rady Miejskiej w Kętrzynie</t>
  </si>
  <si>
    <t>OGÓŁEM :</t>
  </si>
  <si>
    <t>Razem wydatki, z tego :</t>
  </si>
  <si>
    <t>Kat.  interwencji funduszy struktural.</t>
  </si>
  <si>
    <t>Ochrona i zrównoważone wykorzystywanie wodnych obiektów rekreacyjnych w miastach przygranicznych w Kętrzynie i Kaliningradzie</t>
  </si>
  <si>
    <t>x</t>
  </si>
  <si>
    <t>900-90095</t>
  </si>
  <si>
    <t>w 2021 roku</t>
  </si>
  <si>
    <t>2.3.</t>
  </si>
  <si>
    <t>w 2022 roku</t>
  </si>
  <si>
    <r>
      <rPr>
        <b/>
        <sz val="10"/>
        <rFont val="Arial Nova Cond"/>
        <family val="2"/>
        <charset val="238"/>
      </rPr>
      <t xml:space="preserve">„TIK w Szkole Podstawowej nr 3 w Kętrzynie” </t>
    </r>
    <r>
      <rPr>
        <sz val="10"/>
        <rFont val="Arial Nova Cond"/>
        <family val="2"/>
        <charset val="238"/>
      </rPr>
      <t>Oś priorytetowa 2 : Kadry dla gospodarki, Działanie  2.2. : Podniesienie jakości oferty edukacyjnej ukierunkowanej na rozwój kompetencji kluczowych uczniów, Poddziałanie 2.2.1. : Podniesienie jakości oferty edukacyjnej ukierunkowanej na rozwój kompetencji kluczowych uczniów – projekty konkursowe</t>
    </r>
  </si>
  <si>
    <r>
      <rPr>
        <b/>
        <sz val="10"/>
        <rFont val="Arial Nova Cond"/>
        <family val="2"/>
        <charset val="238"/>
      </rPr>
      <t xml:space="preserve">„Laboratorium odkrywcy w Szkole Podstawowej nr 1  w Kętrzynie” </t>
    </r>
    <r>
      <rPr>
        <sz val="10"/>
        <rFont val="Arial Nova Cond"/>
        <family val="2"/>
        <charset val="238"/>
      </rPr>
      <t>Oś priorytetowa 2 : Kadry dla gospodarki, Działanie  2.2. : Podniesienie jakości oferty edukacyjnej ukierunkowanej na rozwój kompetencji kluczowych uczniów, Poddziałanie 2.2.1. : Podniesienie jakości oferty edukacyjnej ukierunkowanej na rozwój kompetencji kluczowych uczniów – projekty konkursowe</t>
    </r>
  </si>
  <si>
    <r>
      <t xml:space="preserve"> "Zachowanie dziedzictwa kulturowego dzięki renowacji Zamku w Kętrzynie wraz z jego otoczeniem",</t>
    </r>
    <r>
      <rPr>
        <sz val="10"/>
        <rFont val="Arial Nova Cond"/>
        <family val="2"/>
        <charset val="238"/>
      </rPr>
      <t xml:space="preserve"> Oś priorytetowa 6 Kultura i dziedzictwo, Działanie 6.1 Infrastruktura kultury, Poddziałanie 6.1.1 Dziedzictwo kulturowe</t>
    </r>
  </si>
  <si>
    <t>Planowane wydatki w 2021 roku</t>
  </si>
  <si>
    <t>Wydatki na programy i projekty realizowane ze środków pochodzących z funduszy strukturalnych i Funduszu Spójności oraz pozostałe środki pochodzące ze źródeł zagranicznych nie podlegające zwrotowi w roku 2021</t>
  </si>
  <si>
    <t>1.3.</t>
  </si>
  <si>
    <r>
      <t xml:space="preserve"> " Poprawa efektywności energetycznej komunalnych budynków mieszkalnych w Gminie Miejskiej Kętrzyn",</t>
    </r>
    <r>
      <rPr>
        <sz val="10"/>
        <rFont val="Arial Nova Cond"/>
        <family val="2"/>
        <charset val="238"/>
      </rPr>
      <t xml:space="preserve"> Oś priorytetowa 4 Efektywność energetyczna, Działanie 4.3 Kompleksowa modernizacja energetyczna budynków, Poddziałanie 4.3.2 Efektywność energetyczna budynków mieszkalnych</t>
    </r>
  </si>
  <si>
    <t>014</t>
  </si>
  <si>
    <t>700-70095</t>
  </si>
  <si>
    <t>2.4.</t>
  </si>
  <si>
    <r>
      <t xml:space="preserve"> "Nowoczesne przedszkole - nowe możliwości kętrzyńskich przedszkolaków"</t>
    </r>
    <r>
      <rPr>
        <sz val="10"/>
        <rFont val="Arial Nova Cond"/>
        <family val="2"/>
        <charset val="238"/>
      </rPr>
      <t>, Oś priorytetowa 2 Kadry dla gospodarki, Działanie 2.1 Zapewnienie równego dostępu do wysokiej jakości edukacji przedszkolnej</t>
    </r>
  </si>
  <si>
    <t>801-80104</t>
  </si>
  <si>
    <t>Załącznik nr 6</t>
  </si>
  <si>
    <t>1.4.</t>
  </si>
  <si>
    <t>Nr XXXIII/231/2020  z dnia 30 grudnia 2020r.</t>
  </si>
  <si>
    <t>1.5.</t>
  </si>
  <si>
    <t>750-75095</t>
  </si>
  <si>
    <r>
      <t>"Rozwój e-usług w Gminie Miejskiej Kętrzyn"</t>
    </r>
    <r>
      <rPr>
        <sz val="10"/>
        <rFont val="Arial Nova Cond"/>
        <family val="2"/>
        <charset val="238"/>
      </rPr>
      <t xml:space="preserve"> Oś priorytetowa 3 Cyfrowy Region, Działanie 3.1. Cyfrowa dostępność informacji sektora publicznego oraz wysoka jakość e-usług publicznych</t>
    </r>
  </si>
  <si>
    <t>078</t>
  </si>
  <si>
    <t>Załącznik nr 4</t>
  </si>
  <si>
    <t>1.6.</t>
  </si>
  <si>
    <t>Program Współpracy Transgranicznej Polska-Rosja 2014-2020</t>
  </si>
  <si>
    <t>1.7.</t>
  </si>
  <si>
    <t>Nr XXXVI/265/2021 z dnia 29 kwietnia 2021 r</t>
  </si>
  <si>
    <t>Nr XXXVIII/279/2021 z dnia 27 maja 2021 r</t>
  </si>
  <si>
    <t>2.5.</t>
  </si>
  <si>
    <r>
      <rPr>
        <b/>
        <sz val="10"/>
        <rFont val="Arial Nova Cond"/>
        <family val="2"/>
        <charset val="238"/>
      </rPr>
      <t xml:space="preserve">„Razem możemy więcej w Szkole Podstawowej nr 4  w Kętrzynie” </t>
    </r>
    <r>
      <rPr>
        <sz val="10"/>
        <rFont val="Arial Nova Cond"/>
        <family val="2"/>
        <charset val="238"/>
      </rPr>
      <t>Oś priorytetowa 2 : Kadry dla gospodarki, Działanie  2.2. : Podniesienie jakości oferty edukacyjnej ukierunkowanej na rozwój kompetencji kluczowych uczniów, Poddziałanie 2.2.1. : Podniesienie jakości oferty edukacyjnej ukierunkowanej na rozwój kompetencji kluczowych uczniów – projekty konkursowe</t>
    </r>
  </si>
  <si>
    <t>1.8</t>
  </si>
  <si>
    <t>Nr XLI/298/2021 z dnia 08 lipca 2021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</si>
</sst>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Arial Nova Cond"/>
      <family val="2"/>
      <charset val="238"/>
    </font>
    <font>
      <b/>
      <sz val="11"/>
      <name val="Arial Nova Cond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name val="Arial Nova Cond"/>
      <family val="2"/>
      <charset val="238"/>
    </font>
    <font>
      <b/>
      <sz val="10"/>
      <name val="Arial Nova Cond"/>
      <family val="2"/>
      <charset val="238"/>
    </font>
    <font>
      <b/>
      <sz val="10"/>
      <color theme="1"/>
      <name val="Arial Nova Cond"/>
      <family val="2"/>
      <charset val="238"/>
    </font>
    <font>
      <sz val="10"/>
      <color theme="1"/>
      <name val="Arial Nova Cond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name val="Arial Nova Cond"/>
      <family val="2"/>
      <charset val="238"/>
    </font>
    <font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3" borderId="1" xfId="0" applyFont="1" applyFill="1" applyBorder="1" applyAlignment="1">
      <alignment vertical="center"/>
    </xf>
    <xf numFmtId="3" fontId="6" fillId="3" borderId="4" xfId="0" applyNumberFormat="1" applyFont="1" applyFill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2" fillId="4" borderId="0" xfId="0" applyNumberFormat="1" applyFont="1" applyFill="1"/>
    <xf numFmtId="0" fontId="0" fillId="4" borderId="0" xfId="0" applyFill="1"/>
    <xf numFmtId="3" fontId="6" fillId="3" borderId="3" xfId="0" applyNumberFormat="1" applyFont="1" applyFill="1" applyBorder="1" applyAlignment="1">
      <alignment vertical="center"/>
    </xf>
    <xf numFmtId="3" fontId="5" fillId="4" borderId="1" xfId="0" applyNumberFormat="1" applyFont="1" applyFill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5" fillId="4" borderId="21" xfId="0" applyFont="1" applyFill="1" applyBorder="1" applyAlignment="1">
      <alignment vertical="center"/>
    </xf>
    <xf numFmtId="3" fontId="6" fillId="5" borderId="4" xfId="0" applyNumberFormat="1" applyFont="1" applyFill="1" applyBorder="1" applyAlignment="1">
      <alignment vertical="center"/>
    </xf>
    <xf numFmtId="3" fontId="5" fillId="5" borderId="1" xfId="0" applyNumberFormat="1" applyFont="1" applyFill="1" applyBorder="1" applyAlignment="1">
      <alignment vertical="center"/>
    </xf>
    <xf numFmtId="3" fontId="6" fillId="5" borderId="1" xfId="0" applyNumberFormat="1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vertical="center"/>
    </xf>
    <xf numFmtId="3" fontId="6" fillId="3" borderId="2" xfId="0" applyNumberFormat="1" applyFont="1" applyFill="1" applyBorder="1" applyAlignment="1">
      <alignment vertical="center"/>
    </xf>
    <xf numFmtId="3" fontId="5" fillId="5" borderId="2" xfId="0" applyNumberFormat="1" applyFont="1" applyFill="1" applyBorder="1" applyAlignment="1">
      <alignment vertical="center"/>
    </xf>
    <xf numFmtId="3" fontId="6" fillId="2" borderId="29" xfId="0" applyNumberFormat="1" applyFont="1" applyFill="1" applyBorder="1" applyAlignment="1">
      <alignment vertical="center"/>
    </xf>
    <xf numFmtId="3" fontId="6" fillId="2" borderId="24" xfId="0" applyNumberFormat="1" applyFont="1" applyFill="1" applyBorder="1" applyAlignment="1">
      <alignment vertical="center"/>
    </xf>
    <xf numFmtId="3" fontId="5" fillId="4" borderId="2" xfId="0" applyNumberFormat="1" applyFont="1" applyFill="1" applyBorder="1" applyAlignment="1">
      <alignment vertical="center"/>
    </xf>
    <xf numFmtId="3" fontId="6" fillId="3" borderId="31" xfId="0" applyNumberFormat="1" applyFont="1" applyFill="1" applyBorder="1" applyAlignment="1">
      <alignment vertical="center"/>
    </xf>
    <xf numFmtId="3" fontId="6" fillId="3" borderId="32" xfId="0" applyNumberFormat="1" applyFont="1" applyFill="1" applyBorder="1" applyAlignment="1">
      <alignment vertical="center"/>
    </xf>
    <xf numFmtId="49" fontId="0" fillId="0" borderId="0" xfId="0" applyNumberFormat="1"/>
    <xf numFmtId="49" fontId="5" fillId="0" borderId="0" xfId="0" applyNumberFormat="1" applyFont="1"/>
    <xf numFmtId="49" fontId="6" fillId="0" borderId="17" xfId="0" applyNumberFormat="1" applyFont="1" applyBorder="1" applyAlignment="1">
      <alignment horizontal="center"/>
    </xf>
    <xf numFmtId="49" fontId="2" fillId="0" borderId="0" xfId="0" applyNumberFormat="1" applyFont="1"/>
    <xf numFmtId="49" fontId="9" fillId="0" borderId="0" xfId="0" applyNumberFormat="1" applyFont="1"/>
    <xf numFmtId="0" fontId="9" fillId="0" borderId="0" xfId="0" applyFont="1"/>
    <xf numFmtId="3" fontId="0" fillId="0" borderId="0" xfId="0" applyNumberFormat="1"/>
    <xf numFmtId="49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6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3" fontId="5" fillId="0" borderId="0" xfId="0" applyNumberFormat="1" applyFont="1"/>
    <xf numFmtId="49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" fontId="0" fillId="0" borderId="0" xfId="0" applyNumberFormat="1"/>
    <xf numFmtId="4" fontId="5" fillId="4" borderId="21" xfId="0" applyNumberFormat="1" applyFont="1" applyFill="1" applyBorder="1" applyAlignment="1">
      <alignment vertical="center"/>
    </xf>
    <xf numFmtId="4" fontId="6" fillId="3" borderId="1" xfId="0" applyNumberFormat="1" applyFont="1" applyFill="1" applyBorder="1" applyAlignment="1">
      <alignment vertical="center"/>
    </xf>
    <xf numFmtId="4" fontId="5" fillId="4" borderId="3" xfId="0" applyNumberFormat="1" applyFont="1" applyFill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1" fillId="0" borderId="0" xfId="0" applyNumberFormat="1" applyFont="1"/>
    <xf numFmtId="4" fontId="10" fillId="2" borderId="24" xfId="0" applyNumberFormat="1" applyFont="1" applyFill="1" applyBorder="1" applyAlignment="1">
      <alignment vertical="center"/>
    </xf>
    <xf numFmtId="4" fontId="10" fillId="2" borderId="29" xfId="0" applyNumberFormat="1" applyFont="1" applyFill="1" applyBorder="1" applyAlignment="1">
      <alignment vertical="center"/>
    </xf>
    <xf numFmtId="4" fontId="11" fillId="0" borderId="0" xfId="0" applyNumberFormat="1" applyFont="1"/>
    <xf numFmtId="4" fontId="4" fillId="0" borderId="0" xfId="0" applyNumberFormat="1" applyFont="1"/>
    <xf numFmtId="49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1" fillId="0" borderId="0" xfId="0" applyNumberFormat="1" applyFont="1"/>
    <xf numFmtId="0" fontId="5" fillId="0" borderId="6" xfId="0" applyFont="1" applyBorder="1" applyAlignment="1">
      <alignment horizontal="left" vertical="center" wrapText="1"/>
    </xf>
    <xf numFmtId="4" fontId="6" fillId="3" borderId="31" xfId="0" applyNumberFormat="1" applyFont="1" applyFill="1" applyBorder="1" applyAlignment="1">
      <alignment vertical="center"/>
    </xf>
    <xf numFmtId="4" fontId="6" fillId="3" borderId="32" xfId="0" applyNumberFormat="1" applyFont="1" applyFill="1" applyBorder="1" applyAlignment="1">
      <alignment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6" fillId="4" borderId="5" xfId="0" applyNumberFormat="1" applyFont="1" applyFill="1" applyBorder="1" applyAlignment="1">
      <alignment horizontal="center" vertical="center"/>
    </xf>
    <xf numFmtId="3" fontId="6" fillId="4" borderId="7" xfId="0" applyNumberFormat="1" applyFont="1" applyFill="1" applyBorder="1" applyAlignment="1">
      <alignment horizontal="center" vertical="center"/>
    </xf>
    <xf numFmtId="3" fontId="6" fillId="4" borderId="6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" fontId="6" fillId="3" borderId="23" xfId="0" applyNumberFormat="1" applyFont="1" applyFill="1" applyBorder="1" applyAlignment="1">
      <alignment horizontal="right" vertical="center"/>
    </xf>
    <xf numFmtId="4" fontId="6" fillId="3" borderId="24" xfId="0" applyNumberFormat="1" applyFont="1" applyFill="1" applyBorder="1" applyAlignment="1">
      <alignment horizontal="right" vertical="center"/>
    </xf>
    <xf numFmtId="4" fontId="6" fillId="3" borderId="30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center" vertical="center"/>
    </xf>
    <xf numFmtId="3" fontId="6" fillId="3" borderId="4" xfId="0" applyNumberFormat="1" applyFont="1" applyFill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3" borderId="9" xfId="0" applyNumberFormat="1" applyFont="1" applyFill="1" applyBorder="1" applyAlignment="1">
      <alignment horizontal="center" vertical="center"/>
    </xf>
    <xf numFmtId="3" fontId="5" fillId="3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" fontId="10" fillId="2" borderId="26" xfId="0" applyNumberFormat="1" applyFont="1" applyFill="1" applyBorder="1" applyAlignment="1">
      <alignment horizontal="left" vertical="center"/>
    </xf>
    <xf numFmtId="4" fontId="10" fillId="2" borderId="24" xfId="0" applyNumberFormat="1" applyFont="1" applyFill="1" applyBorder="1" applyAlignment="1">
      <alignment horizontal="left" vertical="center"/>
    </xf>
    <xf numFmtId="4" fontId="10" fillId="2" borderId="25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3" borderId="3" xfId="0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28" xfId="0" applyNumberFormat="1" applyFont="1" applyFill="1" applyBorder="1" applyAlignment="1">
      <alignment horizontal="center" vertical="center"/>
    </xf>
    <xf numFmtId="3" fontId="6" fillId="4" borderId="21" xfId="0" applyNumberFormat="1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49" fontId="6" fillId="3" borderId="14" xfId="0" applyNumberFormat="1" applyFont="1" applyFill="1" applyBorder="1" applyAlignment="1">
      <alignment horizontal="center" vertical="center"/>
    </xf>
    <xf numFmtId="49" fontId="6" fillId="3" borderId="17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right" vertical="center"/>
    </xf>
    <xf numFmtId="0" fontId="6" fillId="3" borderId="24" xfId="0" applyFont="1" applyFill="1" applyBorder="1" applyAlignment="1">
      <alignment horizontal="right" vertical="center"/>
    </xf>
    <xf numFmtId="0" fontId="6" fillId="3" borderId="30" xfId="0" applyFont="1" applyFill="1" applyBorder="1" applyAlignment="1">
      <alignment horizontal="right" vertical="center"/>
    </xf>
    <xf numFmtId="0" fontId="6" fillId="2" borderId="26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4"/>
  <sheetViews>
    <sheetView topLeftCell="A61" zoomScale="80" zoomScaleNormal="80" workbookViewId="0">
      <selection activeCell="N1" sqref="A1:Q78"/>
    </sheetView>
  </sheetViews>
  <sheetFormatPr defaultRowHeight="15"/>
  <cols>
    <col min="1" max="1" width="6.140625" style="36" customWidth="1"/>
    <col min="2" max="2" width="43.7109375" customWidth="1"/>
    <col min="3" max="3" width="9.5703125" customWidth="1"/>
    <col min="4" max="4" width="10.42578125" customWidth="1"/>
    <col min="5" max="5" width="13.140625" customWidth="1"/>
    <col min="6" max="6" width="12.5703125" customWidth="1"/>
    <col min="7" max="7" width="13.7109375" customWidth="1"/>
    <col min="8" max="8" width="12.5703125" customWidth="1"/>
    <col min="9" max="9" width="13.5703125" customWidth="1"/>
    <col min="10" max="10" width="12.85546875" customWidth="1"/>
    <col min="11" max="11" width="10.28515625" customWidth="1"/>
    <col min="12" max="12" width="11.85546875" customWidth="1"/>
    <col min="13" max="13" width="13" customWidth="1"/>
    <col min="14" max="14" width="14" customWidth="1"/>
    <col min="15" max="15" width="9" customWidth="1"/>
    <col min="16" max="16" width="10.140625" customWidth="1"/>
    <col min="17" max="17" width="12.28515625" customWidth="1"/>
  </cols>
  <sheetData>
    <row r="1" spans="1:18" s="41" customFormat="1" ht="12.75">
      <c r="A1" s="40"/>
      <c r="N1" s="119" t="s">
        <v>55</v>
      </c>
      <c r="O1" s="119"/>
      <c r="P1" s="119"/>
      <c r="Q1" s="119"/>
    </row>
    <row r="2" spans="1:18" s="41" customFormat="1" ht="12.75">
      <c r="A2" s="40"/>
      <c r="N2" s="120" t="s">
        <v>26</v>
      </c>
      <c r="O2" s="120"/>
      <c r="P2" s="120"/>
      <c r="Q2" s="120"/>
    </row>
    <row r="3" spans="1:18" s="41" customFormat="1" ht="12.75">
      <c r="A3" s="40"/>
      <c r="N3" s="120" t="s">
        <v>64</v>
      </c>
      <c r="O3" s="120"/>
      <c r="P3" s="120"/>
      <c r="Q3" s="120"/>
    </row>
    <row r="4" spans="1:18" s="41" customFormat="1" ht="4.5" customHeight="1">
      <c r="A4" s="40"/>
    </row>
    <row r="5" spans="1:18" s="41" customFormat="1" ht="12.75">
      <c r="A5" s="40"/>
      <c r="N5" s="121" t="s">
        <v>48</v>
      </c>
      <c r="O5" s="121"/>
      <c r="P5" s="121"/>
      <c r="Q5" s="121"/>
    </row>
    <row r="6" spans="1:18" s="41" customFormat="1" ht="12.75">
      <c r="A6" s="40"/>
      <c r="N6" s="122" t="s">
        <v>26</v>
      </c>
      <c r="O6" s="122"/>
      <c r="P6" s="122"/>
      <c r="Q6" s="122"/>
    </row>
    <row r="7" spans="1:18" s="41" customFormat="1" ht="12.75">
      <c r="A7" s="40"/>
      <c r="N7" s="122" t="s">
        <v>50</v>
      </c>
      <c r="O7" s="122"/>
      <c r="P7" s="122"/>
      <c r="Q7" s="122"/>
    </row>
    <row r="8" spans="1:18" ht="10.5" customHeight="1">
      <c r="A8" s="37"/>
      <c r="B8" s="4"/>
      <c r="C8" s="4"/>
      <c r="D8" s="4"/>
      <c r="E8" s="4"/>
      <c r="F8" s="51"/>
      <c r="G8" s="51"/>
      <c r="H8" s="51"/>
      <c r="I8" s="51"/>
      <c r="J8" s="4"/>
      <c r="K8" s="4"/>
      <c r="L8" s="4"/>
      <c r="M8" s="4"/>
      <c r="N8" s="120"/>
      <c r="O8" s="120"/>
      <c r="P8" s="120"/>
      <c r="Q8" s="120"/>
    </row>
    <row r="9" spans="1:18">
      <c r="A9" s="123" t="s">
        <v>40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</row>
    <row r="10" spans="1:18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</row>
    <row r="11" spans="1:18" ht="6.75" customHeight="1" thickBot="1">
      <c r="A11" s="37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1"/>
    </row>
    <row r="12" spans="1:18" ht="18" customHeight="1">
      <c r="A12" s="125" t="s">
        <v>0</v>
      </c>
      <c r="B12" s="128" t="s">
        <v>1</v>
      </c>
      <c r="C12" s="130" t="s">
        <v>29</v>
      </c>
      <c r="D12" s="132" t="s">
        <v>21</v>
      </c>
      <c r="E12" s="132" t="s">
        <v>2</v>
      </c>
      <c r="F12" s="134" t="s">
        <v>3</v>
      </c>
      <c r="G12" s="135"/>
      <c r="H12" s="134" t="s">
        <v>39</v>
      </c>
      <c r="I12" s="136"/>
      <c r="J12" s="136"/>
      <c r="K12" s="136"/>
      <c r="L12" s="136"/>
      <c r="M12" s="136"/>
      <c r="N12" s="136"/>
      <c r="O12" s="136"/>
      <c r="P12" s="136"/>
      <c r="Q12" s="137"/>
      <c r="R12" s="1"/>
    </row>
    <row r="13" spans="1:18" ht="18" customHeight="1">
      <c r="A13" s="126"/>
      <c r="B13" s="129"/>
      <c r="C13" s="131"/>
      <c r="D13" s="133"/>
      <c r="E13" s="133"/>
      <c r="F13" s="111" t="s">
        <v>4</v>
      </c>
      <c r="G13" s="111" t="s">
        <v>5</v>
      </c>
      <c r="H13" s="111" t="s">
        <v>7</v>
      </c>
      <c r="I13" s="107" t="s">
        <v>12</v>
      </c>
      <c r="J13" s="108"/>
      <c r="K13" s="108"/>
      <c r="L13" s="108"/>
      <c r="M13" s="108"/>
      <c r="N13" s="108"/>
      <c r="O13" s="108"/>
      <c r="P13" s="108"/>
      <c r="Q13" s="110"/>
      <c r="R13" s="1"/>
    </row>
    <row r="14" spans="1:18" ht="18" customHeight="1">
      <c r="A14" s="126"/>
      <c r="B14" s="129"/>
      <c r="C14" s="131"/>
      <c r="D14" s="133"/>
      <c r="E14" s="133"/>
      <c r="F14" s="133"/>
      <c r="G14" s="133"/>
      <c r="H14" s="133"/>
      <c r="I14" s="107" t="s">
        <v>4</v>
      </c>
      <c r="J14" s="108"/>
      <c r="K14" s="108"/>
      <c r="L14" s="109"/>
      <c r="M14" s="107" t="s">
        <v>5</v>
      </c>
      <c r="N14" s="108"/>
      <c r="O14" s="108"/>
      <c r="P14" s="108"/>
      <c r="Q14" s="110"/>
      <c r="R14" s="1"/>
    </row>
    <row r="15" spans="1:18" ht="21" customHeight="1">
      <c r="A15" s="126"/>
      <c r="B15" s="129"/>
      <c r="C15" s="131"/>
      <c r="D15" s="133"/>
      <c r="E15" s="133"/>
      <c r="F15" s="133"/>
      <c r="G15" s="133"/>
      <c r="H15" s="133"/>
      <c r="I15" s="104" t="s">
        <v>6</v>
      </c>
      <c r="J15" s="107" t="s">
        <v>11</v>
      </c>
      <c r="K15" s="108"/>
      <c r="L15" s="109"/>
      <c r="M15" s="104" t="s">
        <v>13</v>
      </c>
      <c r="N15" s="107"/>
      <c r="O15" s="108"/>
      <c r="P15" s="108"/>
      <c r="Q15" s="110"/>
      <c r="R15" s="1"/>
    </row>
    <row r="16" spans="1:18" ht="18" customHeight="1">
      <c r="A16" s="126"/>
      <c r="B16" s="129"/>
      <c r="C16" s="131"/>
      <c r="D16" s="133"/>
      <c r="E16" s="133"/>
      <c r="F16" s="133"/>
      <c r="G16" s="133"/>
      <c r="H16" s="133"/>
      <c r="I16" s="105"/>
      <c r="J16" s="111" t="s">
        <v>8</v>
      </c>
      <c r="K16" s="115" t="s">
        <v>9</v>
      </c>
      <c r="L16" s="115" t="s">
        <v>10</v>
      </c>
      <c r="M16" s="105"/>
      <c r="N16" s="117" t="s">
        <v>14</v>
      </c>
      <c r="O16" s="111" t="s">
        <v>8</v>
      </c>
      <c r="P16" s="115" t="s">
        <v>9</v>
      </c>
      <c r="Q16" s="138" t="s">
        <v>10</v>
      </c>
      <c r="R16" s="1"/>
    </row>
    <row r="17" spans="1:21" ht="47.25" customHeight="1" thickBot="1">
      <c r="A17" s="127"/>
      <c r="B17" s="116"/>
      <c r="C17" s="118"/>
      <c r="D17" s="112"/>
      <c r="E17" s="112"/>
      <c r="F17" s="112"/>
      <c r="G17" s="112"/>
      <c r="H17" s="112"/>
      <c r="I17" s="106"/>
      <c r="J17" s="112"/>
      <c r="K17" s="116"/>
      <c r="L17" s="116"/>
      <c r="M17" s="106"/>
      <c r="N17" s="118"/>
      <c r="O17" s="112"/>
      <c r="P17" s="116"/>
      <c r="Q17" s="139"/>
      <c r="R17" s="1"/>
    </row>
    <row r="18" spans="1:21" ht="14.25" customHeight="1" thickBot="1">
      <c r="A18" s="38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  <c r="N18" s="5">
        <v>14</v>
      </c>
      <c r="O18" s="5">
        <v>15</v>
      </c>
      <c r="P18" s="5">
        <v>16</v>
      </c>
      <c r="Q18" s="6">
        <v>17</v>
      </c>
      <c r="R18" s="1"/>
      <c r="S18" s="3"/>
    </row>
    <row r="19" spans="1:21" ht="18.75" customHeight="1" thickBot="1">
      <c r="A19" s="113" t="s">
        <v>15</v>
      </c>
      <c r="B19" s="114"/>
      <c r="C19" s="114"/>
      <c r="D19" s="114"/>
      <c r="E19" s="31">
        <f>F19+G19</f>
        <v>18739122</v>
      </c>
      <c r="F19" s="31">
        <f>F22+F26+F34+F38+F43+F47+F30+F51</f>
        <v>7031101</v>
      </c>
      <c r="G19" s="31">
        <f>G22+G26+G34+G38+G43+G47+G30+G51</f>
        <v>11708021</v>
      </c>
      <c r="H19" s="31">
        <f>I19+M19</f>
        <v>7090722</v>
      </c>
      <c r="I19" s="32">
        <f>SUM(J19:L19)</f>
        <v>2129917</v>
      </c>
      <c r="J19" s="31">
        <f>J23+J27+J35+J39+J44+J48+J31+J52</f>
        <v>1800000</v>
      </c>
      <c r="K19" s="31">
        <f>K23+K27+K35+K39+K44+K48+K52</f>
        <v>0</v>
      </c>
      <c r="L19" s="31">
        <f>L23+L27+L35+L39+L44+L48+L31+L52</f>
        <v>329917</v>
      </c>
      <c r="M19" s="32">
        <f>SUM(N19:Q19)</f>
        <v>4960805</v>
      </c>
      <c r="N19" s="31">
        <f>N23+N27+N35+N39+N44+N48</f>
        <v>0</v>
      </c>
      <c r="O19" s="32">
        <f>O23+O27+O35+O39+O44+O48</f>
        <v>0</v>
      </c>
      <c r="P19" s="31">
        <f t="shared" ref="P19" si="0">P23+P27+P35+P39+P44</f>
        <v>0</v>
      </c>
      <c r="Q19" s="31">
        <f>Q23+Q27+Q35+Q39+Q44+Q48+Q31+Q52</f>
        <v>4960805</v>
      </c>
      <c r="R19" s="1"/>
      <c r="S19" s="42"/>
      <c r="T19" s="42"/>
      <c r="U19" s="42"/>
    </row>
    <row r="20" spans="1:21" ht="27.75" customHeight="1">
      <c r="A20" s="76" t="s">
        <v>17</v>
      </c>
      <c r="B20" s="26" t="s">
        <v>16</v>
      </c>
      <c r="C20" s="76" t="s">
        <v>18</v>
      </c>
      <c r="D20" s="78" t="s">
        <v>19</v>
      </c>
      <c r="E20" s="100"/>
      <c r="F20" s="98"/>
      <c r="G20" s="98"/>
      <c r="H20" s="100"/>
      <c r="I20" s="100"/>
      <c r="J20" s="98"/>
      <c r="K20" s="98"/>
      <c r="L20" s="98"/>
      <c r="M20" s="100"/>
      <c r="N20" s="98"/>
      <c r="O20" s="98"/>
      <c r="P20" s="98"/>
      <c r="Q20" s="98"/>
      <c r="R20" s="1"/>
    </row>
    <row r="21" spans="1:21" s="48" customFormat="1" ht="75.75" customHeight="1">
      <c r="A21" s="76"/>
      <c r="B21" s="46" t="s">
        <v>38</v>
      </c>
      <c r="C21" s="76"/>
      <c r="D21" s="78"/>
      <c r="E21" s="87"/>
      <c r="F21" s="99"/>
      <c r="G21" s="99"/>
      <c r="H21" s="87"/>
      <c r="I21" s="87"/>
      <c r="J21" s="99"/>
      <c r="K21" s="99"/>
      <c r="L21" s="99"/>
      <c r="M21" s="87"/>
      <c r="N21" s="99"/>
      <c r="O21" s="99"/>
      <c r="P21" s="99"/>
      <c r="Q21" s="99"/>
      <c r="R21" s="47"/>
    </row>
    <row r="22" spans="1:21" ht="20.25" customHeight="1">
      <c r="A22" s="76"/>
      <c r="B22" s="7" t="s">
        <v>28</v>
      </c>
      <c r="C22" s="76"/>
      <c r="D22" s="78"/>
      <c r="E22" s="23">
        <f>F22+G22</f>
        <v>9516877</v>
      </c>
      <c r="F22" s="24">
        <v>4207847</v>
      </c>
      <c r="G22" s="24">
        <v>5309030</v>
      </c>
      <c r="H22" s="72"/>
      <c r="I22" s="73"/>
      <c r="J22" s="73"/>
      <c r="K22" s="73"/>
      <c r="L22" s="73"/>
      <c r="M22" s="73"/>
      <c r="N22" s="73"/>
      <c r="O22" s="73"/>
      <c r="P22" s="73"/>
      <c r="Q22" s="74"/>
      <c r="R22" s="1"/>
      <c r="S22" s="1"/>
    </row>
    <row r="23" spans="1:21" ht="15.75" customHeight="1">
      <c r="A23" s="76"/>
      <c r="B23" s="11" t="s">
        <v>33</v>
      </c>
      <c r="C23" s="91"/>
      <c r="D23" s="92"/>
      <c r="E23" s="8">
        <f>F23+G23</f>
        <v>380756</v>
      </c>
      <c r="F23" s="9">
        <v>37000</v>
      </c>
      <c r="G23" s="9">
        <v>343756</v>
      </c>
      <c r="H23" s="10">
        <f t="shared" ref="H23" si="1">I23+M23</f>
        <v>380756</v>
      </c>
      <c r="I23" s="8">
        <f t="shared" ref="I23" si="2">SUM(J23:L23)</f>
        <v>37000</v>
      </c>
      <c r="J23" s="9">
        <v>0</v>
      </c>
      <c r="K23" s="9">
        <v>0</v>
      </c>
      <c r="L23" s="9">
        <v>37000</v>
      </c>
      <c r="M23" s="8">
        <f t="shared" ref="M23" si="3">N23+O23+P23+Q23</f>
        <v>343756</v>
      </c>
      <c r="N23" s="9">
        <v>0</v>
      </c>
      <c r="O23" s="9">
        <v>0</v>
      </c>
      <c r="P23" s="9">
        <v>0</v>
      </c>
      <c r="Q23" s="9">
        <v>343756</v>
      </c>
      <c r="R23" s="1"/>
      <c r="S23" s="1"/>
    </row>
    <row r="24" spans="1:21" ht="27" customHeight="1">
      <c r="A24" s="75" t="s">
        <v>22</v>
      </c>
      <c r="B24" s="19" t="s">
        <v>16</v>
      </c>
      <c r="C24" s="75" t="s">
        <v>31</v>
      </c>
      <c r="D24" s="85" t="s">
        <v>20</v>
      </c>
      <c r="E24" s="16"/>
      <c r="F24" s="70"/>
      <c r="G24" s="70"/>
      <c r="H24" s="16"/>
      <c r="I24" s="16"/>
      <c r="J24" s="70"/>
      <c r="K24" s="70"/>
      <c r="L24" s="70"/>
      <c r="M24" s="16"/>
      <c r="N24" s="70"/>
      <c r="O24" s="70"/>
      <c r="P24" s="70"/>
      <c r="Q24" s="70"/>
      <c r="R24" s="1"/>
      <c r="S24" s="1"/>
    </row>
    <row r="25" spans="1:21" ht="123" customHeight="1">
      <c r="A25" s="76"/>
      <c r="B25" s="45" t="s">
        <v>37</v>
      </c>
      <c r="C25" s="76"/>
      <c r="D25" s="78"/>
      <c r="E25" s="16"/>
      <c r="F25" s="71"/>
      <c r="G25" s="71"/>
      <c r="H25" s="16"/>
      <c r="I25" s="16"/>
      <c r="J25" s="71"/>
      <c r="K25" s="71"/>
      <c r="L25" s="71"/>
      <c r="M25" s="16"/>
      <c r="N25" s="71"/>
      <c r="O25" s="71"/>
      <c r="P25" s="71"/>
      <c r="Q25" s="71"/>
      <c r="R25" s="1"/>
      <c r="S25" s="1"/>
    </row>
    <row r="26" spans="1:21" ht="16.5" customHeight="1">
      <c r="A26" s="76"/>
      <c r="B26" s="7" t="s">
        <v>28</v>
      </c>
      <c r="C26" s="76"/>
      <c r="D26" s="78"/>
      <c r="E26" s="25">
        <v>57000</v>
      </c>
      <c r="F26" s="24">
        <v>0</v>
      </c>
      <c r="G26" s="24">
        <v>57000</v>
      </c>
      <c r="H26" s="72"/>
      <c r="I26" s="73"/>
      <c r="J26" s="73"/>
      <c r="K26" s="73"/>
      <c r="L26" s="73"/>
      <c r="M26" s="73"/>
      <c r="N26" s="73"/>
      <c r="O26" s="73"/>
      <c r="P26" s="73"/>
      <c r="Q26" s="74"/>
      <c r="R26" s="1"/>
      <c r="S26" s="1"/>
    </row>
    <row r="27" spans="1:21" ht="16.5" customHeight="1" thickBot="1">
      <c r="A27" s="91"/>
      <c r="B27" s="11" t="s">
        <v>33</v>
      </c>
      <c r="C27" s="91"/>
      <c r="D27" s="92"/>
      <c r="E27" s="10">
        <v>57000</v>
      </c>
      <c r="F27" s="17">
        <v>0</v>
      </c>
      <c r="G27" s="17">
        <v>57000</v>
      </c>
      <c r="H27" s="10">
        <f>I27+M27</f>
        <v>57000</v>
      </c>
      <c r="I27" s="10">
        <v>0</v>
      </c>
      <c r="J27" s="17">
        <v>0</v>
      </c>
      <c r="K27" s="17">
        <v>0</v>
      </c>
      <c r="L27" s="17">
        <v>0</v>
      </c>
      <c r="M27" s="10">
        <v>57000</v>
      </c>
      <c r="N27" s="17">
        <v>0</v>
      </c>
      <c r="O27" s="17">
        <v>0</v>
      </c>
      <c r="P27" s="17">
        <v>0</v>
      </c>
      <c r="Q27" s="17">
        <v>57000</v>
      </c>
      <c r="R27" s="1"/>
      <c r="S27" s="1"/>
    </row>
    <row r="28" spans="1:21" ht="31.15" customHeight="1">
      <c r="A28" s="64"/>
      <c r="B28" s="19" t="s">
        <v>16</v>
      </c>
      <c r="C28" s="64"/>
      <c r="D28" s="65"/>
      <c r="E28" s="86"/>
      <c r="F28" s="88"/>
      <c r="G28" s="88"/>
      <c r="H28" s="86"/>
      <c r="I28" s="86"/>
      <c r="J28" s="88"/>
      <c r="K28" s="88"/>
      <c r="L28" s="88"/>
      <c r="M28" s="86"/>
      <c r="N28" s="88"/>
      <c r="O28" s="88"/>
      <c r="P28" s="88"/>
      <c r="Q28" s="89"/>
      <c r="R28" s="1"/>
      <c r="S28" s="1"/>
    </row>
    <row r="29" spans="1:21" ht="110.25" customHeight="1">
      <c r="A29" s="64" t="s">
        <v>41</v>
      </c>
      <c r="B29" s="45" t="s">
        <v>36</v>
      </c>
      <c r="C29" s="64"/>
      <c r="D29" s="65"/>
      <c r="E29" s="87"/>
      <c r="F29" s="71"/>
      <c r="G29" s="71"/>
      <c r="H29" s="87"/>
      <c r="I29" s="87"/>
      <c r="J29" s="71"/>
      <c r="K29" s="71"/>
      <c r="L29" s="71"/>
      <c r="M29" s="87"/>
      <c r="N29" s="71"/>
      <c r="O29" s="71"/>
      <c r="P29" s="71"/>
      <c r="Q29" s="90"/>
      <c r="R29" s="1"/>
      <c r="S29" s="1"/>
    </row>
    <row r="30" spans="1:21" ht="17.25" customHeight="1">
      <c r="A30" s="64"/>
      <c r="B30" s="7" t="s">
        <v>28</v>
      </c>
      <c r="C30" s="64"/>
      <c r="D30" s="65"/>
      <c r="E30" s="23">
        <f>F30+G30</f>
        <v>36300</v>
      </c>
      <c r="F30" s="24">
        <v>1815</v>
      </c>
      <c r="G30" s="24">
        <v>34485</v>
      </c>
      <c r="H30" s="72"/>
      <c r="I30" s="73"/>
      <c r="J30" s="73"/>
      <c r="K30" s="73"/>
      <c r="L30" s="73"/>
      <c r="M30" s="73"/>
      <c r="N30" s="73"/>
      <c r="O30" s="73"/>
      <c r="P30" s="73"/>
      <c r="Q30" s="74"/>
      <c r="R30" s="1"/>
      <c r="S30" s="1"/>
    </row>
    <row r="31" spans="1:21" ht="18" customHeight="1">
      <c r="A31" s="64"/>
      <c r="B31" s="11" t="s">
        <v>33</v>
      </c>
      <c r="C31" s="64"/>
      <c r="D31" s="65"/>
      <c r="E31" s="8">
        <f t="shared" ref="E31" si="4">F31+G31</f>
        <v>36300</v>
      </c>
      <c r="F31" s="13">
        <v>1815</v>
      </c>
      <c r="G31" s="13">
        <v>34485</v>
      </c>
      <c r="H31" s="10">
        <f t="shared" ref="H31" si="5">I31+M31</f>
        <v>36300</v>
      </c>
      <c r="I31" s="8">
        <f t="shared" ref="I31" si="6">J31+K31+L31</f>
        <v>1815</v>
      </c>
      <c r="J31" s="9">
        <v>0</v>
      </c>
      <c r="K31" s="9">
        <v>0</v>
      </c>
      <c r="L31" s="9">
        <v>1815</v>
      </c>
      <c r="M31" s="8">
        <f t="shared" ref="M31" si="7">N31+O31+P31+Q31</f>
        <v>34485</v>
      </c>
      <c r="N31" s="9">
        <v>0</v>
      </c>
      <c r="O31" s="9">
        <v>0</v>
      </c>
      <c r="P31" s="9">
        <v>0</v>
      </c>
      <c r="Q31" s="17">
        <v>34485</v>
      </c>
      <c r="R31" s="1"/>
      <c r="S31" s="1"/>
    </row>
    <row r="32" spans="1:21" ht="31.5" customHeight="1">
      <c r="A32" s="76" t="s">
        <v>49</v>
      </c>
      <c r="B32" s="26" t="s">
        <v>16</v>
      </c>
      <c r="C32" s="76" t="s">
        <v>43</v>
      </c>
      <c r="D32" s="78" t="s">
        <v>44</v>
      </c>
      <c r="E32" s="100"/>
      <c r="F32" s="98"/>
      <c r="G32" s="98"/>
      <c r="H32" s="100"/>
      <c r="I32" s="100"/>
      <c r="J32" s="98"/>
      <c r="K32" s="98"/>
      <c r="L32" s="98"/>
      <c r="M32" s="100"/>
      <c r="N32" s="98"/>
      <c r="O32" s="98"/>
      <c r="P32" s="98"/>
      <c r="Q32" s="98"/>
      <c r="R32" s="1"/>
      <c r="S32" s="1"/>
    </row>
    <row r="33" spans="1:19" ht="105" customHeight="1">
      <c r="A33" s="76"/>
      <c r="B33" s="46" t="s">
        <v>42</v>
      </c>
      <c r="C33" s="76"/>
      <c r="D33" s="78"/>
      <c r="E33" s="87"/>
      <c r="F33" s="99"/>
      <c r="G33" s="99"/>
      <c r="H33" s="87"/>
      <c r="I33" s="87"/>
      <c r="J33" s="99"/>
      <c r="K33" s="99"/>
      <c r="L33" s="99"/>
      <c r="M33" s="87"/>
      <c r="N33" s="99"/>
      <c r="O33" s="99"/>
      <c r="P33" s="99"/>
      <c r="Q33" s="99"/>
      <c r="R33" s="1"/>
      <c r="S33" s="1"/>
    </row>
    <row r="34" spans="1:19" ht="20.25" customHeight="1">
      <c r="A34" s="76"/>
      <c r="B34" s="7" t="s">
        <v>28</v>
      </c>
      <c r="C34" s="76"/>
      <c r="D34" s="78"/>
      <c r="E34" s="23">
        <f>F34+G34</f>
        <v>2153559</v>
      </c>
      <c r="F34" s="24">
        <f>729834+1600</f>
        <v>731434</v>
      </c>
      <c r="G34" s="24">
        <f>1415725+6400</f>
        <v>1422125</v>
      </c>
      <c r="H34" s="72"/>
      <c r="I34" s="73"/>
      <c r="J34" s="73"/>
      <c r="K34" s="73"/>
      <c r="L34" s="73"/>
      <c r="M34" s="73"/>
      <c r="N34" s="73"/>
      <c r="O34" s="73"/>
      <c r="P34" s="73"/>
      <c r="Q34" s="74"/>
      <c r="R34" s="1"/>
      <c r="S34" s="1"/>
    </row>
    <row r="35" spans="1:19" ht="20.25" customHeight="1">
      <c r="A35" s="76"/>
      <c r="B35" s="11" t="s">
        <v>33</v>
      </c>
      <c r="C35" s="76"/>
      <c r="D35" s="78"/>
      <c r="E35" s="8">
        <f>F35+G35</f>
        <v>458000</v>
      </c>
      <c r="F35" s="9">
        <f>150000+1600</f>
        <v>151600</v>
      </c>
      <c r="G35" s="9">
        <f>300000+6400</f>
        <v>306400</v>
      </c>
      <c r="H35" s="10">
        <f t="shared" ref="H35" si="8">I35+M35</f>
        <v>458000</v>
      </c>
      <c r="I35" s="8">
        <f t="shared" ref="I35" si="9">SUM(J35:L35)</f>
        <v>151600</v>
      </c>
      <c r="J35" s="9">
        <v>0</v>
      </c>
      <c r="K35" s="9">
        <v>0</v>
      </c>
      <c r="L35" s="9">
        <f>150000+1600</f>
        <v>151600</v>
      </c>
      <c r="M35" s="8">
        <f t="shared" ref="M35" si="10">N35+O35+P35+Q35</f>
        <v>306400</v>
      </c>
      <c r="N35" s="9">
        <v>0</v>
      </c>
      <c r="O35" s="9">
        <v>0</v>
      </c>
      <c r="P35" s="9">
        <v>0</v>
      </c>
      <c r="Q35" s="9">
        <f>300000+6400</f>
        <v>306400</v>
      </c>
      <c r="R35" s="1"/>
      <c r="S35" s="1"/>
    </row>
    <row r="36" spans="1:19" ht="35.450000000000003" customHeight="1">
      <c r="A36" s="75" t="s">
        <v>51</v>
      </c>
      <c r="B36" s="26" t="s">
        <v>16</v>
      </c>
      <c r="C36" s="75" t="s">
        <v>54</v>
      </c>
      <c r="D36" s="75" t="s">
        <v>52</v>
      </c>
      <c r="E36" s="97"/>
      <c r="F36" s="70"/>
      <c r="G36" s="70"/>
      <c r="H36" s="97"/>
      <c r="I36" s="97"/>
      <c r="J36" s="70"/>
      <c r="K36" s="70"/>
      <c r="L36" s="70"/>
      <c r="M36" s="97"/>
      <c r="N36" s="70"/>
      <c r="O36" s="70"/>
      <c r="P36" s="70"/>
      <c r="Q36" s="70"/>
      <c r="R36" s="1"/>
      <c r="S36" s="1"/>
    </row>
    <row r="37" spans="1:19" ht="69" customHeight="1">
      <c r="A37" s="76"/>
      <c r="B37" s="50" t="s">
        <v>53</v>
      </c>
      <c r="C37" s="76"/>
      <c r="D37" s="76"/>
      <c r="E37" s="87"/>
      <c r="F37" s="71"/>
      <c r="G37" s="71"/>
      <c r="H37" s="87"/>
      <c r="I37" s="87"/>
      <c r="J37" s="71"/>
      <c r="K37" s="71"/>
      <c r="L37" s="71"/>
      <c r="M37" s="87"/>
      <c r="N37" s="71"/>
      <c r="O37" s="71"/>
      <c r="P37" s="71"/>
      <c r="Q37" s="71"/>
      <c r="R37" s="1"/>
      <c r="S37" s="1"/>
    </row>
    <row r="38" spans="1:19" ht="20.25" customHeight="1">
      <c r="A38" s="76"/>
      <c r="B38" s="7" t="s">
        <v>28</v>
      </c>
      <c r="C38" s="76"/>
      <c r="D38" s="76"/>
      <c r="E38" s="25">
        <f>F38+G38</f>
        <v>1418621</v>
      </c>
      <c r="F38" s="30">
        <v>237490</v>
      </c>
      <c r="G38" s="30">
        <v>1181131</v>
      </c>
      <c r="H38" s="101"/>
      <c r="I38" s="102"/>
      <c r="J38" s="102"/>
      <c r="K38" s="102"/>
      <c r="L38" s="102"/>
      <c r="M38" s="102"/>
      <c r="N38" s="102"/>
      <c r="O38" s="102"/>
      <c r="P38" s="102"/>
      <c r="Q38" s="103"/>
      <c r="R38" s="1"/>
      <c r="S38" s="1"/>
    </row>
    <row r="39" spans="1:19" ht="21.75" customHeight="1">
      <c r="A39" s="76"/>
      <c r="B39" s="11" t="s">
        <v>33</v>
      </c>
      <c r="C39" s="76"/>
      <c r="D39" s="76"/>
      <c r="E39" s="10">
        <f>F39+G39</f>
        <v>688652</v>
      </c>
      <c r="F39" s="28">
        <v>100000</v>
      </c>
      <c r="G39" s="28">
        <v>588652</v>
      </c>
      <c r="H39" s="29">
        <f>I39+M39</f>
        <v>688652</v>
      </c>
      <c r="I39" s="10">
        <f>SUM(J39:L39)</f>
        <v>100000</v>
      </c>
      <c r="J39" s="28">
        <v>0</v>
      </c>
      <c r="K39" s="28">
        <v>0</v>
      </c>
      <c r="L39" s="28">
        <v>100000</v>
      </c>
      <c r="M39" s="10">
        <f>SUM(N39:Q39)</f>
        <v>588652</v>
      </c>
      <c r="N39" s="28">
        <v>0</v>
      </c>
      <c r="O39" s="28">
        <v>0</v>
      </c>
      <c r="P39" s="28">
        <v>0</v>
      </c>
      <c r="Q39" s="28">
        <v>588652</v>
      </c>
      <c r="R39" s="1"/>
      <c r="S39" s="1"/>
    </row>
    <row r="40" spans="1:19" ht="18.75" customHeight="1">
      <c r="A40" s="91"/>
      <c r="B40" s="11" t="s">
        <v>35</v>
      </c>
      <c r="C40" s="91"/>
      <c r="D40" s="91"/>
      <c r="E40" s="10">
        <f>F40+G40</f>
        <v>719969</v>
      </c>
      <c r="F40" s="28">
        <v>127490</v>
      </c>
      <c r="G40" s="28">
        <v>592479</v>
      </c>
      <c r="H40" s="29">
        <f>I40+M40</f>
        <v>719969</v>
      </c>
      <c r="I40" s="10">
        <f>SUM(J40:L40)</f>
        <v>127490</v>
      </c>
      <c r="J40" s="28">
        <v>0</v>
      </c>
      <c r="K40" s="28">
        <v>0</v>
      </c>
      <c r="L40" s="28">
        <v>127490</v>
      </c>
      <c r="M40" s="10">
        <f>SUM(N40:Q40)</f>
        <v>592479</v>
      </c>
      <c r="N40" s="28">
        <v>0</v>
      </c>
      <c r="O40" s="28">
        <v>0</v>
      </c>
      <c r="P40" s="28">
        <v>0</v>
      </c>
      <c r="Q40" s="28">
        <v>592479</v>
      </c>
      <c r="R40" s="1"/>
      <c r="S40" s="1"/>
    </row>
    <row r="41" spans="1:19" ht="27.75" customHeight="1">
      <c r="A41" s="75" t="s">
        <v>56</v>
      </c>
      <c r="B41" s="19" t="s">
        <v>57</v>
      </c>
      <c r="C41" s="75" t="s">
        <v>31</v>
      </c>
      <c r="D41" s="85" t="s">
        <v>32</v>
      </c>
      <c r="E41" s="97"/>
      <c r="F41" s="70"/>
      <c r="G41" s="70"/>
      <c r="H41" s="97"/>
      <c r="I41" s="97"/>
      <c r="J41" s="70"/>
      <c r="K41" s="70"/>
      <c r="L41" s="70"/>
      <c r="M41" s="97"/>
      <c r="N41" s="70"/>
      <c r="O41" s="70"/>
      <c r="P41" s="70"/>
      <c r="Q41" s="70"/>
      <c r="R41" s="1"/>
    </row>
    <row r="42" spans="1:19" ht="67.5" customHeight="1">
      <c r="A42" s="76"/>
      <c r="B42" s="46" t="s">
        <v>30</v>
      </c>
      <c r="C42" s="76"/>
      <c r="D42" s="78"/>
      <c r="E42" s="87"/>
      <c r="F42" s="71"/>
      <c r="G42" s="71"/>
      <c r="H42" s="87"/>
      <c r="I42" s="87"/>
      <c r="J42" s="71"/>
      <c r="K42" s="71"/>
      <c r="L42" s="71"/>
      <c r="M42" s="87"/>
      <c r="N42" s="71"/>
      <c r="O42" s="71"/>
      <c r="P42" s="71"/>
      <c r="Q42" s="71"/>
      <c r="R42" s="1"/>
    </row>
    <row r="43" spans="1:19" ht="20.25" customHeight="1">
      <c r="A43" s="76"/>
      <c r="B43" s="7" t="s">
        <v>28</v>
      </c>
      <c r="C43" s="76"/>
      <c r="D43" s="78"/>
      <c r="E43" s="23">
        <f>E44</f>
        <v>5310000</v>
      </c>
      <c r="F43" s="24">
        <f>F44</f>
        <v>1828000</v>
      </c>
      <c r="G43" s="24">
        <f>G44</f>
        <v>3482000</v>
      </c>
      <c r="H43" s="72"/>
      <c r="I43" s="73"/>
      <c r="J43" s="73"/>
      <c r="K43" s="73"/>
      <c r="L43" s="73"/>
      <c r="M43" s="73"/>
      <c r="N43" s="73"/>
      <c r="O43" s="73"/>
      <c r="P43" s="73"/>
      <c r="Q43" s="74"/>
      <c r="R43" s="1"/>
    </row>
    <row r="44" spans="1:19" ht="23.25" customHeight="1">
      <c r="A44" s="91"/>
      <c r="B44" s="12" t="s">
        <v>33</v>
      </c>
      <c r="C44" s="76"/>
      <c r="D44" s="78"/>
      <c r="E44" s="8">
        <f t="shared" ref="E44" si="11">F44+G44</f>
        <v>5310000</v>
      </c>
      <c r="F44" s="9">
        <f>1830000-2000</f>
        <v>1828000</v>
      </c>
      <c r="G44" s="9">
        <f>3500000-18000</f>
        <v>3482000</v>
      </c>
      <c r="H44" s="10">
        <f t="shared" ref="H44" si="12">I44+M44</f>
        <v>5310000</v>
      </c>
      <c r="I44" s="8">
        <f t="shared" ref="I44" si="13">J44+K44+L44</f>
        <v>1828000</v>
      </c>
      <c r="J44" s="9">
        <v>1800000</v>
      </c>
      <c r="K44" s="9">
        <v>0</v>
      </c>
      <c r="L44" s="9">
        <f>30000-2000</f>
        <v>28000</v>
      </c>
      <c r="M44" s="8">
        <f t="shared" ref="M44" si="14">N44+O44+P44+Q44</f>
        <v>3482000</v>
      </c>
      <c r="N44" s="9">
        <v>0</v>
      </c>
      <c r="O44" s="9">
        <v>0</v>
      </c>
      <c r="P44" s="9">
        <v>0</v>
      </c>
      <c r="Q44" s="9">
        <f>3500000-18000</f>
        <v>3482000</v>
      </c>
      <c r="R44" s="1"/>
    </row>
    <row r="45" spans="1:19" ht="39" customHeight="1">
      <c r="A45" s="96" t="s">
        <v>58</v>
      </c>
      <c r="B45" s="19" t="s">
        <v>16</v>
      </c>
      <c r="C45" s="85" t="s">
        <v>31</v>
      </c>
      <c r="D45" s="85" t="s">
        <v>47</v>
      </c>
      <c r="E45" s="16"/>
      <c r="F45" s="70"/>
      <c r="G45" s="70"/>
      <c r="H45" s="16"/>
      <c r="I45" s="16"/>
      <c r="J45" s="70"/>
      <c r="K45" s="70"/>
      <c r="L45" s="70"/>
      <c r="M45" s="16"/>
      <c r="N45" s="70"/>
      <c r="O45" s="70"/>
      <c r="P45" s="70"/>
      <c r="Q45" s="70"/>
      <c r="R45" s="1"/>
      <c r="S45" s="1"/>
    </row>
    <row r="46" spans="1:19" ht="86.25" customHeight="1">
      <c r="A46" s="96"/>
      <c r="B46" s="49" t="s">
        <v>46</v>
      </c>
      <c r="C46" s="78"/>
      <c r="D46" s="78"/>
      <c r="E46" s="16"/>
      <c r="F46" s="71"/>
      <c r="G46" s="71"/>
      <c r="H46" s="16"/>
      <c r="I46" s="16"/>
      <c r="J46" s="71"/>
      <c r="K46" s="71"/>
      <c r="L46" s="71"/>
      <c r="M46" s="16"/>
      <c r="N46" s="71"/>
      <c r="O46" s="71"/>
      <c r="P46" s="71"/>
      <c r="Q46" s="71"/>
      <c r="R46" s="1"/>
      <c r="S46" s="1"/>
    </row>
    <row r="47" spans="1:19" ht="16.5" customHeight="1">
      <c r="A47" s="96"/>
      <c r="B47" s="21" t="s">
        <v>28</v>
      </c>
      <c r="C47" s="78"/>
      <c r="D47" s="78"/>
      <c r="E47" s="25">
        <f>F47+G47</f>
        <v>121765</v>
      </c>
      <c r="F47" s="24">
        <v>18265</v>
      </c>
      <c r="G47" s="24">
        <v>103500</v>
      </c>
      <c r="H47" s="72"/>
      <c r="I47" s="73"/>
      <c r="J47" s="73"/>
      <c r="K47" s="73"/>
      <c r="L47" s="73"/>
      <c r="M47" s="73"/>
      <c r="N47" s="73"/>
      <c r="O47" s="73"/>
      <c r="P47" s="73"/>
      <c r="Q47" s="74"/>
      <c r="R47" s="1"/>
      <c r="S47" s="1"/>
    </row>
    <row r="48" spans="1:19" ht="17.25" customHeight="1">
      <c r="A48" s="96"/>
      <c r="B48" s="22" t="s">
        <v>33</v>
      </c>
      <c r="C48" s="92"/>
      <c r="D48" s="92"/>
      <c r="E48" s="10">
        <f>F48+G48</f>
        <v>35014</v>
      </c>
      <c r="F48" s="20">
        <v>5252</v>
      </c>
      <c r="G48" s="20">
        <v>29762</v>
      </c>
      <c r="H48" s="10">
        <f t="shared" ref="H48" si="15">I48+M48</f>
        <v>35014</v>
      </c>
      <c r="I48" s="8">
        <f t="shared" ref="I48" si="16">J48+K48+L48</f>
        <v>5252</v>
      </c>
      <c r="J48" s="18">
        <v>0</v>
      </c>
      <c r="K48" s="18">
        <v>0</v>
      </c>
      <c r="L48" s="18">
        <v>5252</v>
      </c>
      <c r="M48" s="8">
        <f t="shared" ref="M48" si="17">N48+O48+P48+Q48</f>
        <v>29762</v>
      </c>
      <c r="N48" s="18">
        <v>0</v>
      </c>
      <c r="O48" s="18">
        <v>0</v>
      </c>
      <c r="P48" s="18">
        <v>0</v>
      </c>
      <c r="Q48" s="18">
        <v>29762</v>
      </c>
      <c r="R48" s="1"/>
      <c r="S48" s="1"/>
    </row>
    <row r="49" spans="1:19" ht="26.25" customHeight="1">
      <c r="A49" s="75" t="s">
        <v>63</v>
      </c>
      <c r="B49" s="27" t="s">
        <v>16</v>
      </c>
      <c r="C49" s="78" t="s">
        <v>31</v>
      </c>
      <c r="D49" s="80" t="s">
        <v>20</v>
      </c>
      <c r="E49" s="16"/>
      <c r="F49" s="70"/>
      <c r="G49" s="70"/>
      <c r="H49" s="16"/>
      <c r="I49" s="16"/>
      <c r="J49" s="70"/>
      <c r="K49" s="70"/>
      <c r="L49" s="70"/>
      <c r="M49" s="16"/>
      <c r="N49" s="70"/>
      <c r="O49" s="70"/>
      <c r="P49" s="70"/>
      <c r="Q49" s="70"/>
      <c r="R49" s="1"/>
      <c r="S49" s="1"/>
    </row>
    <row r="50" spans="1:19" ht="121.5" customHeight="1">
      <c r="A50" s="76"/>
      <c r="B50" s="67" t="s">
        <v>62</v>
      </c>
      <c r="C50" s="78"/>
      <c r="D50" s="80"/>
      <c r="E50" s="16"/>
      <c r="F50" s="71"/>
      <c r="G50" s="71"/>
      <c r="H50" s="16"/>
      <c r="I50" s="16"/>
      <c r="J50" s="71"/>
      <c r="K50" s="71"/>
      <c r="L50" s="71"/>
      <c r="M50" s="16"/>
      <c r="N50" s="71"/>
      <c r="O50" s="71"/>
      <c r="P50" s="71"/>
      <c r="Q50" s="71"/>
      <c r="R50" s="1"/>
      <c r="S50" s="1"/>
    </row>
    <row r="51" spans="1:19" ht="20.25" customHeight="1">
      <c r="A51" s="76"/>
      <c r="B51" s="21" t="s">
        <v>28</v>
      </c>
      <c r="C51" s="78"/>
      <c r="D51" s="80"/>
      <c r="E51" s="25">
        <f>F51+G51</f>
        <v>125000</v>
      </c>
      <c r="F51" s="24">
        <f>F52</f>
        <v>6250</v>
      </c>
      <c r="G51" s="24">
        <f>G52</f>
        <v>118750</v>
      </c>
      <c r="H51" s="72"/>
      <c r="I51" s="73"/>
      <c r="J51" s="73"/>
      <c r="K51" s="73"/>
      <c r="L51" s="73"/>
      <c r="M51" s="73"/>
      <c r="N51" s="73"/>
      <c r="O51" s="73"/>
      <c r="P51" s="73"/>
      <c r="Q51" s="74"/>
      <c r="R51" s="1"/>
      <c r="S51" s="1"/>
    </row>
    <row r="52" spans="1:19" ht="20.25" customHeight="1" thickBot="1">
      <c r="A52" s="77"/>
      <c r="B52" s="22" t="s">
        <v>33</v>
      </c>
      <c r="C52" s="79"/>
      <c r="D52" s="81"/>
      <c r="E52" s="10">
        <f>F52+G52</f>
        <v>125000</v>
      </c>
      <c r="F52" s="20">
        <v>6250</v>
      </c>
      <c r="G52" s="20">
        <v>118750</v>
      </c>
      <c r="H52" s="10">
        <f>I52+M52</f>
        <v>125000</v>
      </c>
      <c r="I52" s="10">
        <f>SUM(J52:L52)</f>
        <v>6250</v>
      </c>
      <c r="J52" s="18">
        <v>0</v>
      </c>
      <c r="K52" s="18">
        <v>0</v>
      </c>
      <c r="L52" s="18">
        <v>6250</v>
      </c>
      <c r="M52" s="10">
        <f>SUM(N52:Q52)</f>
        <v>118750</v>
      </c>
      <c r="N52" s="18">
        <v>0</v>
      </c>
      <c r="O52" s="18">
        <v>0</v>
      </c>
      <c r="P52" s="18">
        <v>0</v>
      </c>
      <c r="Q52" s="18">
        <v>118750</v>
      </c>
      <c r="R52" s="1"/>
      <c r="S52" s="66"/>
    </row>
    <row r="53" spans="1:19" s="63" customFormat="1" ht="26.25" customHeight="1" thickBot="1">
      <c r="A53" s="93" t="s">
        <v>23</v>
      </c>
      <c r="B53" s="94"/>
      <c r="C53" s="94"/>
      <c r="D53" s="95"/>
      <c r="E53" s="60">
        <f>F53+G53</f>
        <v>3347901</v>
      </c>
      <c r="F53" s="61">
        <f>F56+F61+F66+F70+F75</f>
        <v>375493</v>
      </c>
      <c r="G53" s="60">
        <f>G56+G61+G66+G70+G75</f>
        <v>2972408</v>
      </c>
      <c r="H53" s="61">
        <f>I53+M53</f>
        <v>1577922</v>
      </c>
      <c r="I53" s="60">
        <f>J53+K53+L53</f>
        <v>115129.5</v>
      </c>
      <c r="J53" s="61">
        <f>J57+J62+J67+J71+J76</f>
        <v>0</v>
      </c>
      <c r="K53" s="60">
        <f>K57+K62+K67+K71+K76</f>
        <v>0</v>
      </c>
      <c r="L53" s="61">
        <f>L57+L62+L67+L71+L76</f>
        <v>115129.5</v>
      </c>
      <c r="M53" s="60">
        <f>SUM(N53:Q53)</f>
        <v>1462792.5</v>
      </c>
      <c r="N53" s="61">
        <f>N57+N62+N67+N71+N76</f>
        <v>0</v>
      </c>
      <c r="O53" s="60">
        <f>O57+O62+O67+O71+N76</f>
        <v>0</v>
      </c>
      <c r="P53" s="61">
        <f>P57+P62+P67+P71+N76</f>
        <v>0</v>
      </c>
      <c r="Q53" s="61">
        <f>Q57+Q62+Q67+Q71+Q76</f>
        <v>1462792.5</v>
      </c>
      <c r="R53" s="62"/>
    </row>
    <row r="54" spans="1:19" ht="33.75" customHeight="1">
      <c r="A54" s="75" t="s">
        <v>25</v>
      </c>
      <c r="B54" s="19" t="s">
        <v>16</v>
      </c>
      <c r="C54" s="85" t="s">
        <v>31</v>
      </c>
      <c r="D54" s="85" t="s">
        <v>20</v>
      </c>
      <c r="E54" s="86"/>
      <c r="F54" s="88"/>
      <c r="G54" s="88"/>
      <c r="H54" s="86"/>
      <c r="I54" s="86"/>
      <c r="J54" s="88"/>
      <c r="K54" s="88"/>
      <c r="L54" s="88"/>
      <c r="M54" s="86"/>
      <c r="N54" s="88"/>
      <c r="O54" s="88"/>
      <c r="P54" s="88"/>
      <c r="Q54" s="89"/>
      <c r="R54" s="1"/>
      <c r="S54" s="1"/>
    </row>
    <row r="55" spans="1:19" ht="111.75" customHeight="1">
      <c r="A55" s="76"/>
      <c r="B55" s="45" t="s">
        <v>36</v>
      </c>
      <c r="C55" s="78"/>
      <c r="D55" s="78"/>
      <c r="E55" s="87"/>
      <c r="F55" s="71"/>
      <c r="G55" s="71"/>
      <c r="H55" s="87"/>
      <c r="I55" s="87"/>
      <c r="J55" s="71"/>
      <c r="K55" s="71"/>
      <c r="L55" s="71"/>
      <c r="M55" s="87"/>
      <c r="N55" s="71"/>
      <c r="O55" s="71"/>
      <c r="P55" s="71"/>
      <c r="Q55" s="90"/>
      <c r="R55" s="1"/>
      <c r="S55" s="1"/>
    </row>
    <row r="56" spans="1:19" ht="17.25" customHeight="1">
      <c r="A56" s="76"/>
      <c r="B56" s="7" t="s">
        <v>28</v>
      </c>
      <c r="C56" s="78"/>
      <c r="D56" s="78"/>
      <c r="E56" s="23">
        <f>F56+G56</f>
        <v>348624</v>
      </c>
      <c r="F56" s="24">
        <f>19247-1815</f>
        <v>17432</v>
      </c>
      <c r="G56" s="24">
        <f>365677-34485</f>
        <v>331192</v>
      </c>
      <c r="H56" s="72"/>
      <c r="I56" s="73"/>
      <c r="J56" s="73"/>
      <c r="K56" s="73"/>
      <c r="L56" s="73"/>
      <c r="M56" s="73"/>
      <c r="N56" s="73"/>
      <c r="O56" s="73"/>
      <c r="P56" s="73"/>
      <c r="Q56" s="74"/>
      <c r="R56" s="1"/>
      <c r="S56" s="1"/>
    </row>
    <row r="57" spans="1:19" ht="19.5" customHeight="1">
      <c r="A57" s="76"/>
      <c r="B57" s="11" t="s">
        <v>33</v>
      </c>
      <c r="C57" s="78"/>
      <c r="D57" s="78"/>
      <c r="E57" s="8">
        <f t="shared" ref="E57:E58" si="18">F57+G57</f>
        <v>323334</v>
      </c>
      <c r="F57" s="13">
        <v>14109</v>
      </c>
      <c r="G57" s="13">
        <v>309225</v>
      </c>
      <c r="H57" s="10">
        <f t="shared" ref="H57:H58" si="19">I57+M57</f>
        <v>323334</v>
      </c>
      <c r="I57" s="8">
        <f t="shared" ref="I57:I58" si="20">J57+K57+L57</f>
        <v>14109</v>
      </c>
      <c r="J57" s="9">
        <v>0</v>
      </c>
      <c r="K57" s="9">
        <v>0</v>
      </c>
      <c r="L57" s="9">
        <v>14109</v>
      </c>
      <c r="M57" s="8">
        <f t="shared" ref="M57:M58" si="21">N57+O57+P57+Q57</f>
        <v>309225</v>
      </c>
      <c r="N57" s="9">
        <v>0</v>
      </c>
      <c r="O57" s="9">
        <v>0</v>
      </c>
      <c r="P57" s="9">
        <v>0</v>
      </c>
      <c r="Q57" s="17">
        <v>309225</v>
      </c>
      <c r="R57" s="1"/>
      <c r="S57" s="1"/>
    </row>
    <row r="58" spans="1:19" ht="22.5" customHeight="1" thickBot="1">
      <c r="A58" s="91"/>
      <c r="B58" s="11" t="s">
        <v>35</v>
      </c>
      <c r="C58" s="92"/>
      <c r="D58" s="92"/>
      <c r="E58" s="8">
        <f t="shared" si="18"/>
        <v>23250</v>
      </c>
      <c r="F58" s="13">
        <v>1163</v>
      </c>
      <c r="G58" s="13">
        <v>22087</v>
      </c>
      <c r="H58" s="10">
        <f t="shared" si="19"/>
        <v>23250</v>
      </c>
      <c r="I58" s="8">
        <f t="shared" si="20"/>
        <v>1163</v>
      </c>
      <c r="J58" s="9">
        <v>0</v>
      </c>
      <c r="K58" s="9">
        <v>0</v>
      </c>
      <c r="L58" s="9">
        <v>1163</v>
      </c>
      <c r="M58" s="8">
        <f t="shared" si="21"/>
        <v>22087</v>
      </c>
      <c r="N58" s="9">
        <v>0</v>
      </c>
      <c r="O58" s="9">
        <v>0</v>
      </c>
      <c r="P58" s="9">
        <v>0</v>
      </c>
      <c r="Q58" s="17">
        <v>22087</v>
      </c>
      <c r="R58" s="1"/>
      <c r="S58" s="1"/>
    </row>
    <row r="59" spans="1:19" ht="33" customHeight="1">
      <c r="A59" s="75" t="s">
        <v>24</v>
      </c>
      <c r="B59" s="19" t="s">
        <v>16</v>
      </c>
      <c r="C59" s="85" t="s">
        <v>31</v>
      </c>
      <c r="D59" s="85" t="s">
        <v>20</v>
      </c>
      <c r="E59" s="86"/>
      <c r="F59" s="88"/>
      <c r="G59" s="88"/>
      <c r="H59" s="86"/>
      <c r="I59" s="86"/>
      <c r="J59" s="88"/>
      <c r="K59" s="88"/>
      <c r="L59" s="88"/>
      <c r="M59" s="86"/>
      <c r="N59" s="88"/>
      <c r="O59" s="88"/>
      <c r="P59" s="88"/>
      <c r="Q59" s="89"/>
      <c r="R59" s="1"/>
      <c r="S59" s="1"/>
    </row>
    <row r="60" spans="1:19" ht="124.5" customHeight="1">
      <c r="A60" s="76"/>
      <c r="B60" s="45" t="s">
        <v>37</v>
      </c>
      <c r="C60" s="78"/>
      <c r="D60" s="78"/>
      <c r="E60" s="87"/>
      <c r="F60" s="71"/>
      <c r="G60" s="71"/>
      <c r="H60" s="87"/>
      <c r="I60" s="87"/>
      <c r="J60" s="71"/>
      <c r="K60" s="71"/>
      <c r="L60" s="71"/>
      <c r="M60" s="87"/>
      <c r="N60" s="71"/>
      <c r="O60" s="71"/>
      <c r="P60" s="71"/>
      <c r="Q60" s="90"/>
      <c r="R60" s="1"/>
      <c r="S60" s="1"/>
    </row>
    <row r="61" spans="1:19" ht="19.5" customHeight="1">
      <c r="A61" s="76"/>
      <c r="B61" s="7" t="s">
        <v>28</v>
      </c>
      <c r="C61" s="78"/>
      <c r="D61" s="78"/>
      <c r="E61" s="23">
        <f>G61+F61</f>
        <v>370225</v>
      </c>
      <c r="F61" s="24">
        <v>21362</v>
      </c>
      <c r="G61" s="24">
        <v>348863</v>
      </c>
      <c r="H61" s="72"/>
      <c r="I61" s="73"/>
      <c r="J61" s="73"/>
      <c r="K61" s="73"/>
      <c r="L61" s="73"/>
      <c r="M61" s="73"/>
      <c r="N61" s="73"/>
      <c r="O61" s="73"/>
      <c r="P61" s="73"/>
      <c r="Q61" s="74"/>
      <c r="R61" s="1"/>
      <c r="S61" s="1"/>
    </row>
    <row r="62" spans="1:19" ht="21" customHeight="1">
      <c r="A62" s="76"/>
      <c r="B62" s="11" t="s">
        <v>33</v>
      </c>
      <c r="C62" s="78"/>
      <c r="D62" s="78"/>
      <c r="E62" s="8">
        <f t="shared" ref="E62:E63" si="22">F62+G62</f>
        <v>310995</v>
      </c>
      <c r="F62" s="13">
        <v>4755</v>
      </c>
      <c r="G62" s="13">
        <v>306240</v>
      </c>
      <c r="H62" s="10">
        <f t="shared" ref="H62:H63" si="23">I62+M62</f>
        <v>310995</v>
      </c>
      <c r="I62" s="8">
        <f t="shared" ref="I62:I63" si="24">J62+K62+L62</f>
        <v>4755</v>
      </c>
      <c r="J62" s="9">
        <v>0</v>
      </c>
      <c r="K62" s="9">
        <v>0</v>
      </c>
      <c r="L62" s="9">
        <v>4755</v>
      </c>
      <c r="M62" s="8">
        <f t="shared" ref="M62:M63" si="25">N62+O62+P62+Q62</f>
        <v>306240</v>
      </c>
      <c r="N62" s="9">
        <v>0</v>
      </c>
      <c r="O62" s="9">
        <v>0</v>
      </c>
      <c r="P62" s="9">
        <v>0</v>
      </c>
      <c r="Q62" s="17">
        <v>306240</v>
      </c>
      <c r="R62" s="1"/>
      <c r="S62" s="1"/>
    </row>
    <row r="63" spans="1:19" ht="20.25" customHeight="1">
      <c r="A63" s="91"/>
      <c r="B63" s="11" t="s">
        <v>35</v>
      </c>
      <c r="C63" s="92"/>
      <c r="D63" s="92"/>
      <c r="E63" s="8">
        <f t="shared" si="22"/>
        <v>16430</v>
      </c>
      <c r="F63" s="13">
        <v>822</v>
      </c>
      <c r="G63" s="13">
        <v>15608</v>
      </c>
      <c r="H63" s="10">
        <f t="shared" si="23"/>
        <v>16430</v>
      </c>
      <c r="I63" s="8">
        <f t="shared" si="24"/>
        <v>822</v>
      </c>
      <c r="J63" s="9">
        <v>0</v>
      </c>
      <c r="K63" s="9">
        <v>0</v>
      </c>
      <c r="L63" s="9">
        <v>822</v>
      </c>
      <c r="M63" s="8">
        <f t="shared" si="25"/>
        <v>15608</v>
      </c>
      <c r="N63" s="9">
        <v>0</v>
      </c>
      <c r="O63" s="9">
        <v>0</v>
      </c>
      <c r="P63" s="9">
        <v>0</v>
      </c>
      <c r="Q63" s="17">
        <v>15608</v>
      </c>
      <c r="R63" s="1"/>
      <c r="S63" s="1"/>
    </row>
    <row r="64" spans="1:19" ht="30" customHeight="1">
      <c r="A64" s="75" t="s">
        <v>34</v>
      </c>
      <c r="B64" s="19" t="s">
        <v>16</v>
      </c>
      <c r="C64" s="85" t="s">
        <v>31</v>
      </c>
      <c r="D64" s="85" t="s">
        <v>47</v>
      </c>
      <c r="E64" s="16"/>
      <c r="F64" s="70"/>
      <c r="G64" s="70"/>
      <c r="H64" s="16"/>
      <c r="I64" s="16"/>
      <c r="J64" s="70"/>
      <c r="K64" s="70"/>
      <c r="L64" s="70"/>
      <c r="M64" s="16"/>
      <c r="N64" s="70"/>
      <c r="O64" s="70"/>
      <c r="P64" s="70"/>
      <c r="Q64" s="70"/>
      <c r="R64" s="1"/>
      <c r="S64" s="1"/>
    </row>
    <row r="65" spans="1:19" ht="89.25" customHeight="1">
      <c r="A65" s="76"/>
      <c r="B65" s="49" t="s">
        <v>46</v>
      </c>
      <c r="C65" s="78"/>
      <c r="D65" s="78"/>
      <c r="E65" s="16"/>
      <c r="F65" s="71"/>
      <c r="G65" s="71"/>
      <c r="H65" s="16"/>
      <c r="I65" s="16"/>
      <c r="J65" s="71"/>
      <c r="K65" s="71"/>
      <c r="L65" s="71"/>
      <c r="M65" s="16"/>
      <c r="N65" s="71"/>
      <c r="O65" s="71"/>
      <c r="P65" s="71"/>
      <c r="Q65" s="71"/>
      <c r="R65" s="1"/>
      <c r="S65" s="1"/>
    </row>
    <row r="66" spans="1:19" ht="17.25" customHeight="1">
      <c r="A66" s="76"/>
      <c r="B66" s="21" t="s">
        <v>28</v>
      </c>
      <c r="C66" s="78"/>
      <c r="D66" s="78"/>
      <c r="E66" s="25">
        <f>F66+G66</f>
        <v>1707455</v>
      </c>
      <c r="F66" s="24">
        <v>256119</v>
      </c>
      <c r="G66" s="24">
        <v>1451336</v>
      </c>
      <c r="H66" s="72"/>
      <c r="I66" s="73"/>
      <c r="J66" s="73"/>
      <c r="K66" s="73"/>
      <c r="L66" s="73"/>
      <c r="M66" s="73"/>
      <c r="N66" s="73"/>
      <c r="O66" s="73"/>
      <c r="P66" s="73"/>
      <c r="Q66" s="74"/>
      <c r="R66" s="1"/>
      <c r="S66" s="1"/>
    </row>
    <row r="67" spans="1:19" s="54" customFormat="1" ht="18" customHeight="1">
      <c r="A67" s="76"/>
      <c r="B67" s="55" t="s">
        <v>33</v>
      </c>
      <c r="C67" s="78"/>
      <c r="D67" s="78"/>
      <c r="E67" s="56">
        <f>F67+G67</f>
        <v>245523</v>
      </c>
      <c r="F67" s="57">
        <f>35811+1018.5</f>
        <v>36829.5</v>
      </c>
      <c r="G67" s="57">
        <f>202922+5771.5</f>
        <v>208693.5</v>
      </c>
      <c r="H67" s="56">
        <f>I67+M67</f>
        <v>245523</v>
      </c>
      <c r="I67" s="56">
        <f>SUM(J67:L67)</f>
        <v>36829.5</v>
      </c>
      <c r="J67" s="58">
        <v>0</v>
      </c>
      <c r="K67" s="58">
        <v>0</v>
      </c>
      <c r="L67" s="58">
        <f>35811+1018.5</f>
        <v>36829.5</v>
      </c>
      <c r="M67" s="56">
        <f>202922+5771.5</f>
        <v>208693.5</v>
      </c>
      <c r="N67" s="58">
        <v>0</v>
      </c>
      <c r="O67" s="58">
        <v>0</v>
      </c>
      <c r="P67" s="58">
        <v>0</v>
      </c>
      <c r="Q67" s="58">
        <f>202922+5771.5</f>
        <v>208693.5</v>
      </c>
      <c r="R67" s="59"/>
      <c r="S67" s="59"/>
    </row>
    <row r="68" spans="1:19" ht="26.25" customHeight="1">
      <c r="A68" s="75" t="s">
        <v>45</v>
      </c>
      <c r="B68" s="27" t="s">
        <v>57</v>
      </c>
      <c r="C68" s="85" t="s">
        <v>31</v>
      </c>
      <c r="D68" s="85" t="s">
        <v>32</v>
      </c>
      <c r="E68" s="16"/>
      <c r="F68" s="70"/>
      <c r="G68" s="70"/>
      <c r="H68" s="16"/>
      <c r="I68" s="16"/>
      <c r="J68" s="70"/>
      <c r="K68" s="70"/>
      <c r="L68" s="70"/>
      <c r="M68" s="16"/>
      <c r="N68" s="70"/>
      <c r="O68" s="70"/>
      <c r="P68" s="70"/>
      <c r="Q68" s="70"/>
      <c r="R68" s="1"/>
      <c r="S68" s="1"/>
    </row>
    <row r="69" spans="1:19" ht="57" customHeight="1">
      <c r="A69" s="76"/>
      <c r="B69" s="49" t="s">
        <v>30</v>
      </c>
      <c r="C69" s="78"/>
      <c r="D69" s="78"/>
      <c r="E69" s="16"/>
      <c r="F69" s="71"/>
      <c r="G69" s="71"/>
      <c r="H69" s="16"/>
      <c r="I69" s="16"/>
      <c r="J69" s="71"/>
      <c r="K69" s="71"/>
      <c r="L69" s="71"/>
      <c r="M69" s="16"/>
      <c r="N69" s="71"/>
      <c r="O69" s="71"/>
      <c r="P69" s="71"/>
      <c r="Q69" s="71"/>
      <c r="R69" s="1"/>
      <c r="S69" s="1"/>
    </row>
    <row r="70" spans="1:19" ht="20.25" customHeight="1">
      <c r="A70" s="76"/>
      <c r="B70" s="21" t="s">
        <v>28</v>
      </c>
      <c r="C70" s="78"/>
      <c r="D70" s="78"/>
      <c r="E70" s="25">
        <f>F70+G70</f>
        <v>690000</v>
      </c>
      <c r="F70" s="24">
        <f>67000+2000</f>
        <v>69000</v>
      </c>
      <c r="G70" s="24">
        <f>603000+18000</f>
        <v>621000</v>
      </c>
      <c r="H70" s="72"/>
      <c r="I70" s="73"/>
      <c r="J70" s="73"/>
      <c r="K70" s="73"/>
      <c r="L70" s="73"/>
      <c r="M70" s="73"/>
      <c r="N70" s="73"/>
      <c r="O70" s="73"/>
      <c r="P70" s="73"/>
      <c r="Q70" s="74"/>
      <c r="R70" s="1"/>
      <c r="S70" s="1"/>
    </row>
    <row r="71" spans="1:19" ht="20.25" customHeight="1">
      <c r="A71" s="76"/>
      <c r="B71" s="22" t="s">
        <v>33</v>
      </c>
      <c r="C71" s="78"/>
      <c r="D71" s="78"/>
      <c r="E71" s="10">
        <f>F71+G71</f>
        <v>490648</v>
      </c>
      <c r="F71" s="20">
        <f>47065+2000</f>
        <v>49065</v>
      </c>
      <c r="G71" s="20">
        <f>423583+18000</f>
        <v>441583</v>
      </c>
      <c r="H71" s="10">
        <f>I71+M71</f>
        <v>490648</v>
      </c>
      <c r="I71" s="10">
        <f>SUM(J71:L71)</f>
        <v>49065</v>
      </c>
      <c r="J71" s="18">
        <v>0</v>
      </c>
      <c r="K71" s="18">
        <v>0</v>
      </c>
      <c r="L71" s="18">
        <f>47065+2000</f>
        <v>49065</v>
      </c>
      <c r="M71" s="10">
        <f>SUM(N71:Q71)</f>
        <v>441583</v>
      </c>
      <c r="N71" s="18">
        <v>0</v>
      </c>
      <c r="O71" s="18">
        <v>0</v>
      </c>
      <c r="P71" s="18">
        <v>0</v>
      </c>
      <c r="Q71" s="18">
        <f>423583+18000</f>
        <v>441583</v>
      </c>
      <c r="R71" s="1"/>
      <c r="S71" s="1"/>
    </row>
    <row r="72" spans="1:19" ht="20.25" customHeight="1">
      <c r="A72" s="76"/>
      <c r="B72" s="22" t="s">
        <v>35</v>
      </c>
      <c r="C72" s="78"/>
      <c r="D72" s="78"/>
      <c r="E72" s="10">
        <f>F72+G72</f>
        <v>151200</v>
      </c>
      <c r="F72" s="33">
        <v>15120</v>
      </c>
      <c r="G72" s="33">
        <v>136080</v>
      </c>
      <c r="H72" s="10">
        <f>I72+M72</f>
        <v>151200</v>
      </c>
      <c r="I72" s="10">
        <f>SUM(J72:L72)</f>
        <v>15120</v>
      </c>
      <c r="J72" s="28">
        <v>0</v>
      </c>
      <c r="K72" s="28">
        <v>0</v>
      </c>
      <c r="L72" s="28">
        <v>15120</v>
      </c>
      <c r="M72" s="10">
        <f>SUM(N72:Q72)</f>
        <v>136080</v>
      </c>
      <c r="N72" s="28">
        <v>0</v>
      </c>
      <c r="O72" s="28">
        <v>0</v>
      </c>
      <c r="P72" s="28">
        <v>0</v>
      </c>
      <c r="Q72" s="28">
        <v>136080</v>
      </c>
      <c r="R72" s="1"/>
      <c r="S72" s="1"/>
    </row>
    <row r="73" spans="1:19" ht="26.25" customHeight="1">
      <c r="A73" s="75" t="s">
        <v>61</v>
      </c>
      <c r="B73" s="19" t="s">
        <v>16</v>
      </c>
      <c r="C73" s="85" t="s">
        <v>31</v>
      </c>
      <c r="D73" s="85" t="s">
        <v>20</v>
      </c>
      <c r="E73" s="16"/>
      <c r="F73" s="70"/>
      <c r="G73" s="70"/>
      <c r="H73" s="16"/>
      <c r="I73" s="16"/>
      <c r="J73" s="70"/>
      <c r="K73" s="70"/>
      <c r="L73" s="70"/>
      <c r="M73" s="16"/>
      <c r="N73" s="70"/>
      <c r="O73" s="70"/>
      <c r="P73" s="70"/>
      <c r="Q73" s="70"/>
      <c r="R73" s="1"/>
      <c r="S73" s="1"/>
    </row>
    <row r="74" spans="1:19" ht="121.5" customHeight="1">
      <c r="A74" s="76"/>
      <c r="B74" s="45" t="s">
        <v>62</v>
      </c>
      <c r="C74" s="78"/>
      <c r="D74" s="78"/>
      <c r="E74" s="16"/>
      <c r="F74" s="71"/>
      <c r="G74" s="71"/>
      <c r="H74" s="16"/>
      <c r="I74" s="16"/>
      <c r="J74" s="71"/>
      <c r="K74" s="71"/>
      <c r="L74" s="71"/>
      <c r="M74" s="16"/>
      <c r="N74" s="71"/>
      <c r="O74" s="71"/>
      <c r="P74" s="71"/>
      <c r="Q74" s="71"/>
      <c r="R74" s="1"/>
      <c r="S74" s="1"/>
    </row>
    <row r="75" spans="1:19" ht="20.25" customHeight="1">
      <c r="A75" s="76"/>
      <c r="B75" s="21" t="s">
        <v>28</v>
      </c>
      <c r="C75" s="78"/>
      <c r="D75" s="78"/>
      <c r="E75" s="25">
        <f>F75+G75</f>
        <v>231597</v>
      </c>
      <c r="F75" s="24">
        <f>F76+F77</f>
        <v>11580</v>
      </c>
      <c r="G75" s="24">
        <f>G76+G77</f>
        <v>220017</v>
      </c>
      <c r="H75" s="72"/>
      <c r="I75" s="73"/>
      <c r="J75" s="73"/>
      <c r="K75" s="73"/>
      <c r="L75" s="73"/>
      <c r="M75" s="73"/>
      <c r="N75" s="73"/>
      <c r="O75" s="73"/>
      <c r="P75" s="73"/>
      <c r="Q75" s="74"/>
      <c r="R75" s="1"/>
      <c r="S75" s="1"/>
    </row>
    <row r="76" spans="1:19" ht="20.25" customHeight="1">
      <c r="A76" s="76"/>
      <c r="B76" s="22" t="s">
        <v>33</v>
      </c>
      <c r="C76" s="78"/>
      <c r="D76" s="78"/>
      <c r="E76" s="10">
        <f>F76+G76</f>
        <v>207422</v>
      </c>
      <c r="F76" s="20">
        <v>10371</v>
      </c>
      <c r="G76" s="20">
        <v>197051</v>
      </c>
      <c r="H76" s="10">
        <f>I76+M76</f>
        <v>207422</v>
      </c>
      <c r="I76" s="10">
        <f>SUM(J76:L76)</f>
        <v>10371</v>
      </c>
      <c r="J76" s="18">
        <v>0</v>
      </c>
      <c r="K76" s="18">
        <v>0</v>
      </c>
      <c r="L76" s="18">
        <f>16621-6250</f>
        <v>10371</v>
      </c>
      <c r="M76" s="10">
        <f>SUM(N76:Q76)</f>
        <v>197051</v>
      </c>
      <c r="N76" s="18">
        <v>0</v>
      </c>
      <c r="O76" s="18">
        <v>0</v>
      </c>
      <c r="P76" s="18">
        <v>0</v>
      </c>
      <c r="Q76" s="18">
        <f>315801-118750</f>
        <v>197051</v>
      </c>
      <c r="R76" s="1"/>
      <c r="S76" s="66"/>
    </row>
    <row r="77" spans="1:19" ht="20.25" customHeight="1" thickBot="1">
      <c r="A77" s="76"/>
      <c r="B77" s="22" t="s">
        <v>35</v>
      </c>
      <c r="C77" s="78"/>
      <c r="D77" s="78"/>
      <c r="E77" s="29">
        <f>F77+G77</f>
        <v>24175</v>
      </c>
      <c r="F77" s="33">
        <v>1209</v>
      </c>
      <c r="G77" s="33">
        <v>22966</v>
      </c>
      <c r="H77" s="29">
        <f>I77+M77</f>
        <v>24175</v>
      </c>
      <c r="I77" s="29">
        <f>SUM(J77:L77)</f>
        <v>1209</v>
      </c>
      <c r="J77" s="28">
        <v>0</v>
      </c>
      <c r="K77" s="28">
        <v>0</v>
      </c>
      <c r="L77" s="28">
        <v>1209</v>
      </c>
      <c r="M77" s="29">
        <f>SUM(N77:Q77)</f>
        <v>22966</v>
      </c>
      <c r="N77" s="28">
        <v>0</v>
      </c>
      <c r="O77" s="28">
        <v>0</v>
      </c>
      <c r="P77" s="28">
        <v>0</v>
      </c>
      <c r="Q77" s="28">
        <v>22966</v>
      </c>
      <c r="R77" s="1"/>
      <c r="S77" s="1"/>
    </row>
    <row r="78" spans="1:19" s="54" customFormat="1" ht="28.5" customHeight="1" thickBot="1">
      <c r="A78" s="82" t="s">
        <v>27</v>
      </c>
      <c r="B78" s="83"/>
      <c r="C78" s="83"/>
      <c r="D78" s="84"/>
      <c r="E78" s="68">
        <f t="shared" ref="E78:Q78" si="26">E19+E53</f>
        <v>22087023</v>
      </c>
      <c r="F78" s="68">
        <f t="shared" si="26"/>
        <v>7406594</v>
      </c>
      <c r="G78" s="68">
        <f t="shared" si="26"/>
        <v>14680429</v>
      </c>
      <c r="H78" s="68">
        <f t="shared" si="26"/>
        <v>8668644</v>
      </c>
      <c r="I78" s="68">
        <f t="shared" si="26"/>
        <v>2245046.5</v>
      </c>
      <c r="J78" s="68">
        <f t="shared" si="26"/>
        <v>1800000</v>
      </c>
      <c r="K78" s="68">
        <f t="shared" si="26"/>
        <v>0</v>
      </c>
      <c r="L78" s="68">
        <f t="shared" si="26"/>
        <v>445046.5</v>
      </c>
      <c r="M78" s="68">
        <f t="shared" si="26"/>
        <v>6423597.5</v>
      </c>
      <c r="N78" s="68">
        <f t="shared" si="26"/>
        <v>0</v>
      </c>
      <c r="O78" s="68">
        <f t="shared" si="26"/>
        <v>0</v>
      </c>
      <c r="P78" s="68">
        <f t="shared" si="26"/>
        <v>0</v>
      </c>
      <c r="Q78" s="69">
        <f t="shared" si="26"/>
        <v>6423597.5</v>
      </c>
      <c r="R78" s="59"/>
      <c r="S78" s="59"/>
    </row>
    <row r="79" spans="1:19">
      <c r="A79" s="39"/>
      <c r="B79" s="2"/>
      <c r="C79" s="2"/>
      <c r="D79" s="2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5"/>
    </row>
    <row r="81" spans="5:5" s="54" customFormat="1"/>
    <row r="84" spans="5:5">
      <c r="E84" s="42"/>
    </row>
  </sheetData>
  <mergeCells count="229">
    <mergeCell ref="N1:Q1"/>
    <mergeCell ref="N2:Q2"/>
    <mergeCell ref="N3:Q3"/>
    <mergeCell ref="N5:Q5"/>
    <mergeCell ref="N6:Q6"/>
    <mergeCell ref="N7:Q7"/>
    <mergeCell ref="N8:Q8"/>
    <mergeCell ref="A9:Q10"/>
    <mergeCell ref="A12:A17"/>
    <mergeCell ref="B12:B17"/>
    <mergeCell ref="C12:C17"/>
    <mergeCell ref="D12:D17"/>
    <mergeCell ref="E12:E17"/>
    <mergeCell ref="F12:G12"/>
    <mergeCell ref="H12:Q12"/>
    <mergeCell ref="F13:F17"/>
    <mergeCell ref="O16:O17"/>
    <mergeCell ref="P16:P17"/>
    <mergeCell ref="Q16:Q17"/>
    <mergeCell ref="G13:G17"/>
    <mergeCell ref="H13:H17"/>
    <mergeCell ref="I13:Q13"/>
    <mergeCell ref="I14:L14"/>
    <mergeCell ref="M14:Q14"/>
    <mergeCell ref="I15:I17"/>
    <mergeCell ref="J15:L15"/>
    <mergeCell ref="M15:M17"/>
    <mergeCell ref="N15:Q15"/>
    <mergeCell ref="J16:J17"/>
    <mergeCell ref="A19:D19"/>
    <mergeCell ref="A20:A23"/>
    <mergeCell ref="C20:C23"/>
    <mergeCell ref="D20:D23"/>
    <mergeCell ref="E20:E21"/>
    <mergeCell ref="F20:F21"/>
    <mergeCell ref="K16:K17"/>
    <mergeCell ref="L16:L17"/>
    <mergeCell ref="N16:N17"/>
    <mergeCell ref="M20:M21"/>
    <mergeCell ref="N20:N21"/>
    <mergeCell ref="O20:O21"/>
    <mergeCell ref="P20:P21"/>
    <mergeCell ref="Q20:Q21"/>
    <mergeCell ref="H22:Q22"/>
    <mergeCell ref="G20:G21"/>
    <mergeCell ref="H20:H21"/>
    <mergeCell ref="I20:I21"/>
    <mergeCell ref="J20:J21"/>
    <mergeCell ref="K20:K21"/>
    <mergeCell ref="L20:L21"/>
    <mergeCell ref="K24:K25"/>
    <mergeCell ref="L24:L25"/>
    <mergeCell ref="N24:N25"/>
    <mergeCell ref="O24:O25"/>
    <mergeCell ref="P24:P25"/>
    <mergeCell ref="Q24:Q25"/>
    <mergeCell ref="A24:A27"/>
    <mergeCell ref="C24:C27"/>
    <mergeCell ref="D24:D27"/>
    <mergeCell ref="F24:F25"/>
    <mergeCell ref="G24:G25"/>
    <mergeCell ref="J24:J25"/>
    <mergeCell ref="H26:Q26"/>
    <mergeCell ref="Q28:Q29"/>
    <mergeCell ref="H30:Q30"/>
    <mergeCell ref="A32:A35"/>
    <mergeCell ref="C32:C35"/>
    <mergeCell ref="D32:D35"/>
    <mergeCell ref="E32:E33"/>
    <mergeCell ref="F32:F33"/>
    <mergeCell ref="G32:G33"/>
    <mergeCell ref="H32:H33"/>
    <mergeCell ref="I32:I33"/>
    <mergeCell ref="K28:K29"/>
    <mergeCell ref="L28:L29"/>
    <mergeCell ref="M28:M29"/>
    <mergeCell ref="N28:N29"/>
    <mergeCell ref="O28:O29"/>
    <mergeCell ref="P28:P29"/>
    <mergeCell ref="E28:E29"/>
    <mergeCell ref="F28:F29"/>
    <mergeCell ref="G28:G29"/>
    <mergeCell ref="H28:H29"/>
    <mergeCell ref="I28:I29"/>
    <mergeCell ref="J28:J29"/>
    <mergeCell ref="P32:P33"/>
    <mergeCell ref="Q32:Q33"/>
    <mergeCell ref="L32:L33"/>
    <mergeCell ref="M32:M33"/>
    <mergeCell ref="N32:N33"/>
    <mergeCell ref="O32:O33"/>
    <mergeCell ref="O36:O37"/>
    <mergeCell ref="P36:P37"/>
    <mergeCell ref="Q36:Q37"/>
    <mergeCell ref="H38:Q38"/>
    <mergeCell ref="L36:L37"/>
    <mergeCell ref="M36:M37"/>
    <mergeCell ref="N36:N37"/>
    <mergeCell ref="A36:A40"/>
    <mergeCell ref="C36:C40"/>
    <mergeCell ref="D36:D40"/>
    <mergeCell ref="E36:E37"/>
    <mergeCell ref="F36:F37"/>
    <mergeCell ref="G36:G37"/>
    <mergeCell ref="H36:H37"/>
    <mergeCell ref="J32:J33"/>
    <mergeCell ref="K32:K33"/>
    <mergeCell ref="C41:C44"/>
    <mergeCell ref="D41:D44"/>
    <mergeCell ref="E41:E42"/>
    <mergeCell ref="F41:F42"/>
    <mergeCell ref="G41:G42"/>
    <mergeCell ref="I36:I37"/>
    <mergeCell ref="J36:J37"/>
    <mergeCell ref="K36:K37"/>
    <mergeCell ref="H34:Q34"/>
    <mergeCell ref="N41:N42"/>
    <mergeCell ref="O41:O42"/>
    <mergeCell ref="P41:P42"/>
    <mergeCell ref="Q41:Q42"/>
    <mergeCell ref="H43:Q43"/>
    <mergeCell ref="A45:A48"/>
    <mergeCell ref="C45:C48"/>
    <mergeCell ref="D45:D48"/>
    <mergeCell ref="F45:F46"/>
    <mergeCell ref="G45:G46"/>
    <mergeCell ref="H41:H42"/>
    <mergeCell ref="I41:I42"/>
    <mergeCell ref="J41:J42"/>
    <mergeCell ref="K41:K42"/>
    <mergeCell ref="L41:L42"/>
    <mergeCell ref="M41:M42"/>
    <mergeCell ref="Q45:Q46"/>
    <mergeCell ref="H47:Q47"/>
    <mergeCell ref="K45:K46"/>
    <mergeCell ref="L45:L46"/>
    <mergeCell ref="N45:N46"/>
    <mergeCell ref="O45:O46"/>
    <mergeCell ref="P45:P46"/>
    <mergeCell ref="A41:A44"/>
    <mergeCell ref="A53:D53"/>
    <mergeCell ref="A54:A58"/>
    <mergeCell ref="C54:C58"/>
    <mergeCell ref="D54:D58"/>
    <mergeCell ref="E54:E55"/>
    <mergeCell ref="F54:F55"/>
    <mergeCell ref="G54:G55"/>
    <mergeCell ref="H54:H55"/>
    <mergeCell ref="J45:J46"/>
    <mergeCell ref="O54:O55"/>
    <mergeCell ref="P54:P55"/>
    <mergeCell ref="Q54:Q55"/>
    <mergeCell ref="H56:Q56"/>
    <mergeCell ref="A59:A63"/>
    <mergeCell ref="C59:C63"/>
    <mergeCell ref="D59:D63"/>
    <mergeCell ref="E59:E60"/>
    <mergeCell ref="F59:F60"/>
    <mergeCell ref="G59:G60"/>
    <mergeCell ref="I54:I55"/>
    <mergeCell ref="J54:J55"/>
    <mergeCell ref="K54:K55"/>
    <mergeCell ref="L54:L55"/>
    <mergeCell ref="M54:M55"/>
    <mergeCell ref="N54:N55"/>
    <mergeCell ref="N59:N60"/>
    <mergeCell ref="O59:O60"/>
    <mergeCell ref="P59:P60"/>
    <mergeCell ref="Q59:Q60"/>
    <mergeCell ref="H61:Q61"/>
    <mergeCell ref="L59:L60"/>
    <mergeCell ref="M59:M60"/>
    <mergeCell ref="A64:A67"/>
    <mergeCell ref="C64:C67"/>
    <mergeCell ref="D64:D67"/>
    <mergeCell ref="F64:F65"/>
    <mergeCell ref="G64:G65"/>
    <mergeCell ref="H59:H60"/>
    <mergeCell ref="I59:I60"/>
    <mergeCell ref="J59:J60"/>
    <mergeCell ref="K59:K60"/>
    <mergeCell ref="P68:P69"/>
    <mergeCell ref="Q68:Q69"/>
    <mergeCell ref="H70:Q70"/>
    <mergeCell ref="A78:D78"/>
    <mergeCell ref="A73:A77"/>
    <mergeCell ref="C73:C77"/>
    <mergeCell ref="D73:D77"/>
    <mergeCell ref="F73:F74"/>
    <mergeCell ref="Q64:Q65"/>
    <mergeCell ref="H66:Q66"/>
    <mergeCell ref="A68:A72"/>
    <mergeCell ref="C68:C72"/>
    <mergeCell ref="D68:D72"/>
    <mergeCell ref="F68:F69"/>
    <mergeCell ref="G68:G69"/>
    <mergeCell ref="J68:J69"/>
    <mergeCell ref="K68:K69"/>
    <mergeCell ref="L68:L69"/>
    <mergeCell ref="J64:J65"/>
    <mergeCell ref="K64:K65"/>
    <mergeCell ref="L64:L65"/>
    <mergeCell ref="N64:N65"/>
    <mergeCell ref="O64:O65"/>
    <mergeCell ref="P64:P65"/>
    <mergeCell ref="P49:P50"/>
    <mergeCell ref="Q49:Q50"/>
    <mergeCell ref="H51:Q51"/>
    <mergeCell ref="A49:A52"/>
    <mergeCell ref="C49:C52"/>
    <mergeCell ref="D49:D52"/>
    <mergeCell ref="P73:P74"/>
    <mergeCell ref="Q73:Q74"/>
    <mergeCell ref="H75:Q75"/>
    <mergeCell ref="F49:F50"/>
    <mergeCell ref="G49:G50"/>
    <mergeCell ref="J49:J50"/>
    <mergeCell ref="K49:K50"/>
    <mergeCell ref="L49:L50"/>
    <mergeCell ref="N49:N50"/>
    <mergeCell ref="O49:O50"/>
    <mergeCell ref="G73:G74"/>
    <mergeCell ref="J73:J74"/>
    <mergeCell ref="K73:K74"/>
    <mergeCell ref="L73:L74"/>
    <mergeCell ref="N73:N74"/>
    <mergeCell ref="O73:O74"/>
    <mergeCell ref="N68:N69"/>
    <mergeCell ref="O68:O69"/>
  </mergeCells>
  <pageMargins left="0.31496062992125984" right="0.19685039370078741" top="0.74803149606299213" bottom="0.78740157480314965" header="0.31496062992125984" footer="0.31496062992125984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tabSelected="1" topLeftCell="A55" zoomScale="80" zoomScaleNormal="80" workbookViewId="0">
      <selection activeCell="D78" sqref="D78"/>
    </sheetView>
  </sheetViews>
  <sheetFormatPr defaultRowHeight="15"/>
  <cols>
    <col min="1" max="1" width="6.140625" style="36" customWidth="1"/>
    <col min="2" max="2" width="43.7109375" customWidth="1"/>
    <col min="3" max="3" width="9.5703125" customWidth="1"/>
    <col min="4" max="4" width="10.42578125" customWidth="1"/>
    <col min="5" max="5" width="12.7109375" customWidth="1"/>
    <col min="6" max="8" width="12.5703125" customWidth="1"/>
    <col min="9" max="9" width="13.5703125" customWidth="1"/>
    <col min="10" max="10" width="11.7109375" customWidth="1"/>
    <col min="11" max="11" width="10.28515625" customWidth="1"/>
    <col min="12" max="12" width="11.85546875" customWidth="1"/>
    <col min="13" max="13" width="13" customWidth="1"/>
    <col min="14" max="14" width="14" customWidth="1"/>
    <col min="15" max="15" width="9" customWidth="1"/>
    <col min="16" max="16" width="10.140625" customWidth="1"/>
    <col min="17" max="17" width="12.28515625" customWidth="1"/>
  </cols>
  <sheetData>
    <row r="1" spans="1:18" s="41" customFormat="1" ht="12.75">
      <c r="A1" s="40"/>
      <c r="N1" s="119" t="s">
        <v>55</v>
      </c>
      <c r="O1" s="119"/>
      <c r="P1" s="119"/>
      <c r="Q1" s="119"/>
    </row>
    <row r="2" spans="1:18" s="41" customFormat="1" ht="12.75">
      <c r="A2" s="40"/>
      <c r="N2" s="120" t="s">
        <v>26</v>
      </c>
      <c r="O2" s="120"/>
      <c r="P2" s="120"/>
      <c r="Q2" s="120"/>
    </row>
    <row r="3" spans="1:18" s="41" customFormat="1" ht="12.75">
      <c r="A3" s="40"/>
      <c r="N3" s="120" t="s">
        <v>60</v>
      </c>
      <c r="O3" s="120"/>
      <c r="P3" s="120"/>
      <c r="Q3" s="120"/>
    </row>
    <row r="4" spans="1:18" s="41" customFormat="1" ht="4.5" customHeight="1">
      <c r="A4" s="40"/>
    </row>
    <row r="5" spans="1:18" s="41" customFormat="1" ht="12.75">
      <c r="A5" s="40"/>
      <c r="N5" s="121" t="s">
        <v>48</v>
      </c>
      <c r="O5" s="121"/>
      <c r="P5" s="121"/>
      <c r="Q5" s="121"/>
    </row>
    <row r="6" spans="1:18" s="41" customFormat="1" ht="12.75">
      <c r="A6" s="40"/>
      <c r="N6" s="122" t="s">
        <v>26</v>
      </c>
      <c r="O6" s="122"/>
      <c r="P6" s="122"/>
      <c r="Q6" s="122"/>
    </row>
    <row r="7" spans="1:18" s="41" customFormat="1" ht="12.75">
      <c r="A7" s="40"/>
      <c r="N7" s="122" t="s">
        <v>50</v>
      </c>
      <c r="O7" s="122"/>
      <c r="P7" s="122"/>
      <c r="Q7" s="122"/>
    </row>
    <row r="8" spans="1:18" ht="10.5" customHeight="1">
      <c r="A8" s="37"/>
      <c r="B8" s="4"/>
      <c r="C8" s="4"/>
      <c r="D8" s="4"/>
      <c r="E8" s="4"/>
      <c r="F8" s="51"/>
      <c r="G8" s="51"/>
      <c r="H8" s="51"/>
      <c r="I8" s="51"/>
      <c r="J8" s="4"/>
      <c r="K8" s="4"/>
      <c r="L8" s="4"/>
      <c r="M8" s="4"/>
      <c r="N8" s="120"/>
      <c r="O8" s="120"/>
      <c r="P8" s="120"/>
      <c r="Q8" s="120"/>
    </row>
    <row r="9" spans="1:18">
      <c r="A9" s="123" t="s">
        <v>40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</row>
    <row r="10" spans="1:18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</row>
    <row r="11" spans="1:18" ht="6.75" customHeight="1" thickBot="1">
      <c r="A11" s="37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1"/>
    </row>
    <row r="12" spans="1:18" ht="18" customHeight="1">
      <c r="A12" s="125" t="s">
        <v>0</v>
      </c>
      <c r="B12" s="128" t="s">
        <v>1</v>
      </c>
      <c r="C12" s="130" t="s">
        <v>29</v>
      </c>
      <c r="D12" s="132" t="s">
        <v>21</v>
      </c>
      <c r="E12" s="132" t="s">
        <v>2</v>
      </c>
      <c r="F12" s="134" t="s">
        <v>3</v>
      </c>
      <c r="G12" s="135"/>
      <c r="H12" s="134" t="s">
        <v>39</v>
      </c>
      <c r="I12" s="136"/>
      <c r="J12" s="136"/>
      <c r="K12" s="136"/>
      <c r="L12" s="136"/>
      <c r="M12" s="136"/>
      <c r="N12" s="136"/>
      <c r="O12" s="136"/>
      <c r="P12" s="136"/>
      <c r="Q12" s="137"/>
      <c r="R12" s="1"/>
    </row>
    <row r="13" spans="1:18" ht="18" customHeight="1">
      <c r="A13" s="126"/>
      <c r="B13" s="129"/>
      <c r="C13" s="131"/>
      <c r="D13" s="133"/>
      <c r="E13" s="133"/>
      <c r="F13" s="111" t="s">
        <v>4</v>
      </c>
      <c r="G13" s="111" t="s">
        <v>5</v>
      </c>
      <c r="H13" s="111" t="s">
        <v>7</v>
      </c>
      <c r="I13" s="107" t="s">
        <v>12</v>
      </c>
      <c r="J13" s="108"/>
      <c r="K13" s="108"/>
      <c r="L13" s="108"/>
      <c r="M13" s="108"/>
      <c r="N13" s="108"/>
      <c r="O13" s="108"/>
      <c r="P13" s="108"/>
      <c r="Q13" s="110"/>
      <c r="R13" s="1"/>
    </row>
    <row r="14" spans="1:18" ht="18" customHeight="1">
      <c r="A14" s="126"/>
      <c r="B14" s="129"/>
      <c r="C14" s="131"/>
      <c r="D14" s="133"/>
      <c r="E14" s="133"/>
      <c r="F14" s="133"/>
      <c r="G14" s="133"/>
      <c r="H14" s="133"/>
      <c r="I14" s="107" t="s">
        <v>4</v>
      </c>
      <c r="J14" s="108"/>
      <c r="K14" s="108"/>
      <c r="L14" s="109"/>
      <c r="M14" s="107" t="s">
        <v>5</v>
      </c>
      <c r="N14" s="108"/>
      <c r="O14" s="108"/>
      <c r="P14" s="108"/>
      <c r="Q14" s="110"/>
      <c r="R14" s="1"/>
    </row>
    <row r="15" spans="1:18" ht="21" customHeight="1">
      <c r="A15" s="126"/>
      <c r="B15" s="129"/>
      <c r="C15" s="131"/>
      <c r="D15" s="133"/>
      <c r="E15" s="133"/>
      <c r="F15" s="133"/>
      <c r="G15" s="133"/>
      <c r="H15" s="133"/>
      <c r="I15" s="104" t="s">
        <v>6</v>
      </c>
      <c r="J15" s="107" t="s">
        <v>11</v>
      </c>
      <c r="K15" s="108"/>
      <c r="L15" s="109"/>
      <c r="M15" s="104" t="s">
        <v>13</v>
      </c>
      <c r="N15" s="107"/>
      <c r="O15" s="108"/>
      <c r="P15" s="108"/>
      <c r="Q15" s="110"/>
      <c r="R15" s="1"/>
    </row>
    <row r="16" spans="1:18" ht="18" customHeight="1">
      <c r="A16" s="126"/>
      <c r="B16" s="129"/>
      <c r="C16" s="131"/>
      <c r="D16" s="133"/>
      <c r="E16" s="133"/>
      <c r="F16" s="133"/>
      <c r="G16" s="133"/>
      <c r="H16" s="133"/>
      <c r="I16" s="105"/>
      <c r="J16" s="111" t="s">
        <v>8</v>
      </c>
      <c r="K16" s="115" t="s">
        <v>9</v>
      </c>
      <c r="L16" s="115" t="s">
        <v>10</v>
      </c>
      <c r="M16" s="105"/>
      <c r="N16" s="117" t="s">
        <v>14</v>
      </c>
      <c r="O16" s="111" t="s">
        <v>8</v>
      </c>
      <c r="P16" s="115" t="s">
        <v>9</v>
      </c>
      <c r="Q16" s="138" t="s">
        <v>10</v>
      </c>
      <c r="R16" s="1"/>
    </row>
    <row r="17" spans="1:19" ht="47.25" customHeight="1" thickBot="1">
      <c r="A17" s="127"/>
      <c r="B17" s="116"/>
      <c r="C17" s="118"/>
      <c r="D17" s="112"/>
      <c r="E17" s="112"/>
      <c r="F17" s="112"/>
      <c r="G17" s="112"/>
      <c r="H17" s="112"/>
      <c r="I17" s="106"/>
      <c r="J17" s="112"/>
      <c r="K17" s="116"/>
      <c r="L17" s="116"/>
      <c r="M17" s="106"/>
      <c r="N17" s="118"/>
      <c r="O17" s="112"/>
      <c r="P17" s="116"/>
      <c r="Q17" s="139"/>
      <c r="R17" s="1"/>
    </row>
    <row r="18" spans="1:19" ht="14.25" customHeight="1" thickBot="1">
      <c r="A18" s="38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  <c r="N18" s="5">
        <v>14</v>
      </c>
      <c r="O18" s="5">
        <v>15</v>
      </c>
      <c r="P18" s="5">
        <v>16</v>
      </c>
      <c r="Q18" s="6">
        <v>17</v>
      </c>
      <c r="R18" s="1"/>
      <c r="S18" s="3"/>
    </row>
    <row r="19" spans="1:19" ht="18.75" customHeight="1" thickBot="1">
      <c r="A19" s="113" t="s">
        <v>15</v>
      </c>
      <c r="B19" s="114"/>
      <c r="C19" s="114"/>
      <c r="D19" s="114"/>
      <c r="E19" s="31">
        <f>F19+G19</f>
        <v>18606122</v>
      </c>
      <c r="F19" s="31">
        <f>F22+F26+F34+F38+F43+F47+F30</f>
        <v>7023251</v>
      </c>
      <c r="G19" s="31">
        <f>G22+G26+G34+G38+G43+G47+G30</f>
        <v>11582871</v>
      </c>
      <c r="H19" s="31">
        <f>I19+M19</f>
        <v>6957722</v>
      </c>
      <c r="I19" s="32">
        <f>SUM(J19:L19)</f>
        <v>2122067</v>
      </c>
      <c r="J19" s="31">
        <f>J23+J27+J35+J39+J44+J48+J31</f>
        <v>1800000</v>
      </c>
      <c r="K19" s="31">
        <f>K23+K27+K35+K39+K44+K48</f>
        <v>0</v>
      </c>
      <c r="L19" s="31">
        <f>L23+L27+L35+L39+L44+L48+L31</f>
        <v>322067</v>
      </c>
      <c r="M19" s="32">
        <f>SUM(N19:Q19)</f>
        <v>4835655</v>
      </c>
      <c r="N19" s="31">
        <f>N23+N27+N35+N39+N44+N48</f>
        <v>0</v>
      </c>
      <c r="O19" s="32">
        <f>O23+O27+O35+O39+O44+O48</f>
        <v>0</v>
      </c>
      <c r="P19" s="31">
        <f t="shared" ref="P19" si="0">P23+P27+P35+P39+P44</f>
        <v>0</v>
      </c>
      <c r="Q19" s="31">
        <f>Q23+Q27+Q35+Q39+Q44+Q48+Q31</f>
        <v>4835655</v>
      </c>
      <c r="R19" s="1"/>
      <c r="S19" s="42"/>
    </row>
    <row r="20" spans="1:19" ht="27.75" customHeight="1">
      <c r="A20" s="76" t="s">
        <v>17</v>
      </c>
      <c r="B20" s="26" t="s">
        <v>16</v>
      </c>
      <c r="C20" s="76" t="s">
        <v>18</v>
      </c>
      <c r="D20" s="78" t="s">
        <v>19</v>
      </c>
      <c r="E20" s="100"/>
      <c r="F20" s="98"/>
      <c r="G20" s="98"/>
      <c r="H20" s="100"/>
      <c r="I20" s="100"/>
      <c r="J20" s="98"/>
      <c r="K20" s="98"/>
      <c r="L20" s="98"/>
      <c r="M20" s="100"/>
      <c r="N20" s="98"/>
      <c r="O20" s="98"/>
      <c r="P20" s="98"/>
      <c r="Q20" s="98"/>
      <c r="R20" s="1"/>
    </row>
    <row r="21" spans="1:19" s="48" customFormat="1" ht="75.75" customHeight="1">
      <c r="A21" s="76"/>
      <c r="B21" s="46" t="s">
        <v>38</v>
      </c>
      <c r="C21" s="76"/>
      <c r="D21" s="78"/>
      <c r="E21" s="87"/>
      <c r="F21" s="99"/>
      <c r="G21" s="99"/>
      <c r="H21" s="87"/>
      <c r="I21" s="87"/>
      <c r="J21" s="99"/>
      <c r="K21" s="99"/>
      <c r="L21" s="99"/>
      <c r="M21" s="87"/>
      <c r="N21" s="99"/>
      <c r="O21" s="99"/>
      <c r="P21" s="99"/>
      <c r="Q21" s="99"/>
      <c r="R21" s="47"/>
    </row>
    <row r="22" spans="1:19" ht="20.25" customHeight="1">
      <c r="A22" s="76"/>
      <c r="B22" s="7" t="s">
        <v>28</v>
      </c>
      <c r="C22" s="76"/>
      <c r="D22" s="78"/>
      <c r="E22" s="23">
        <f>F22+G22</f>
        <v>9516877</v>
      </c>
      <c r="F22" s="24">
        <v>4207847</v>
      </c>
      <c r="G22" s="24">
        <v>5309030</v>
      </c>
      <c r="H22" s="72"/>
      <c r="I22" s="73"/>
      <c r="J22" s="73"/>
      <c r="K22" s="73"/>
      <c r="L22" s="73"/>
      <c r="M22" s="73"/>
      <c r="N22" s="73"/>
      <c r="O22" s="73"/>
      <c r="P22" s="73"/>
      <c r="Q22" s="74"/>
      <c r="R22" s="1"/>
      <c r="S22" s="1"/>
    </row>
    <row r="23" spans="1:19" ht="20.25" customHeight="1">
      <c r="A23" s="76"/>
      <c r="B23" s="11" t="s">
        <v>33</v>
      </c>
      <c r="C23" s="91"/>
      <c r="D23" s="92"/>
      <c r="E23" s="8">
        <f>F23+G23</f>
        <v>380756</v>
      </c>
      <c r="F23" s="9">
        <v>37000</v>
      </c>
      <c r="G23" s="9">
        <v>343756</v>
      </c>
      <c r="H23" s="10">
        <f t="shared" ref="H23" si="1">I23+M23</f>
        <v>380756</v>
      </c>
      <c r="I23" s="8">
        <f t="shared" ref="I23" si="2">SUM(J23:L23)</f>
        <v>37000</v>
      </c>
      <c r="J23" s="9">
        <v>0</v>
      </c>
      <c r="K23" s="9">
        <v>0</v>
      </c>
      <c r="L23" s="9">
        <v>37000</v>
      </c>
      <c r="M23" s="8">
        <f t="shared" ref="M23" si="3">N23+O23+P23+Q23</f>
        <v>343756</v>
      </c>
      <c r="N23" s="9">
        <v>0</v>
      </c>
      <c r="O23" s="9">
        <v>0</v>
      </c>
      <c r="P23" s="9">
        <v>0</v>
      </c>
      <c r="Q23" s="9">
        <v>343756</v>
      </c>
      <c r="R23" s="1"/>
      <c r="S23" s="1"/>
    </row>
    <row r="24" spans="1:19" ht="27" customHeight="1">
      <c r="A24" s="75" t="s">
        <v>22</v>
      </c>
      <c r="B24" s="19" t="s">
        <v>16</v>
      </c>
      <c r="C24" s="75" t="s">
        <v>31</v>
      </c>
      <c r="D24" s="85" t="s">
        <v>20</v>
      </c>
      <c r="E24" s="16"/>
      <c r="F24" s="70"/>
      <c r="G24" s="70"/>
      <c r="H24" s="16"/>
      <c r="I24" s="16"/>
      <c r="J24" s="70"/>
      <c r="K24" s="70"/>
      <c r="L24" s="70"/>
      <c r="M24" s="16"/>
      <c r="N24" s="70"/>
      <c r="O24" s="70"/>
      <c r="P24" s="70"/>
      <c r="Q24" s="70"/>
      <c r="R24" s="1"/>
      <c r="S24" s="1"/>
    </row>
    <row r="25" spans="1:19" ht="123" customHeight="1">
      <c r="A25" s="76"/>
      <c r="B25" s="45" t="s">
        <v>37</v>
      </c>
      <c r="C25" s="76"/>
      <c r="D25" s="78"/>
      <c r="E25" s="16"/>
      <c r="F25" s="71"/>
      <c r="G25" s="71"/>
      <c r="H25" s="16"/>
      <c r="I25" s="16"/>
      <c r="J25" s="71"/>
      <c r="K25" s="71"/>
      <c r="L25" s="71"/>
      <c r="M25" s="16"/>
      <c r="N25" s="71"/>
      <c r="O25" s="71"/>
      <c r="P25" s="71"/>
      <c r="Q25" s="71"/>
      <c r="R25" s="1"/>
      <c r="S25" s="1"/>
    </row>
    <row r="26" spans="1:19" ht="20.25" customHeight="1">
      <c r="A26" s="76"/>
      <c r="B26" s="7" t="s">
        <v>28</v>
      </c>
      <c r="C26" s="76"/>
      <c r="D26" s="78"/>
      <c r="E26" s="25">
        <v>57000</v>
      </c>
      <c r="F26" s="24">
        <v>0</v>
      </c>
      <c r="G26" s="24">
        <v>57000</v>
      </c>
      <c r="H26" s="72"/>
      <c r="I26" s="73"/>
      <c r="J26" s="73"/>
      <c r="K26" s="73"/>
      <c r="L26" s="73"/>
      <c r="M26" s="73"/>
      <c r="N26" s="73"/>
      <c r="O26" s="73"/>
      <c r="P26" s="73"/>
      <c r="Q26" s="74"/>
      <c r="R26" s="1"/>
      <c r="S26" s="1"/>
    </row>
    <row r="27" spans="1:19" ht="20.25" customHeight="1" thickBot="1">
      <c r="A27" s="91"/>
      <c r="B27" s="11" t="s">
        <v>33</v>
      </c>
      <c r="C27" s="91"/>
      <c r="D27" s="92"/>
      <c r="E27" s="10">
        <v>57000</v>
      </c>
      <c r="F27" s="17">
        <v>0</v>
      </c>
      <c r="G27" s="17">
        <v>57000</v>
      </c>
      <c r="H27" s="10">
        <f>I27+M27</f>
        <v>57000</v>
      </c>
      <c r="I27" s="10">
        <v>0</v>
      </c>
      <c r="J27" s="17">
        <v>0</v>
      </c>
      <c r="K27" s="17">
        <v>0</v>
      </c>
      <c r="L27" s="17">
        <v>0</v>
      </c>
      <c r="M27" s="10">
        <v>57000</v>
      </c>
      <c r="N27" s="17">
        <v>0</v>
      </c>
      <c r="O27" s="17">
        <v>0</v>
      </c>
      <c r="P27" s="17">
        <v>0</v>
      </c>
      <c r="Q27" s="17">
        <v>57000</v>
      </c>
      <c r="R27" s="1"/>
      <c r="S27" s="1"/>
    </row>
    <row r="28" spans="1:19" ht="31.15" customHeight="1">
      <c r="A28" s="52"/>
      <c r="B28" s="19" t="s">
        <v>16</v>
      </c>
      <c r="C28" s="52"/>
      <c r="D28" s="53"/>
      <c r="E28" s="86"/>
      <c r="F28" s="88"/>
      <c r="G28" s="88"/>
      <c r="H28" s="86"/>
      <c r="I28" s="86"/>
      <c r="J28" s="88"/>
      <c r="K28" s="88"/>
      <c r="L28" s="88"/>
      <c r="M28" s="86"/>
      <c r="N28" s="88"/>
      <c r="O28" s="88"/>
      <c r="P28" s="88"/>
      <c r="Q28" s="89"/>
      <c r="R28" s="1"/>
      <c r="S28" s="1"/>
    </row>
    <row r="29" spans="1:19" ht="117" customHeight="1">
      <c r="A29" s="52" t="s">
        <v>41</v>
      </c>
      <c r="B29" s="45" t="s">
        <v>36</v>
      </c>
      <c r="C29" s="52"/>
      <c r="D29" s="53"/>
      <c r="E29" s="87"/>
      <c r="F29" s="71"/>
      <c r="G29" s="71"/>
      <c r="H29" s="87"/>
      <c r="I29" s="87"/>
      <c r="J29" s="71"/>
      <c r="K29" s="71"/>
      <c r="L29" s="71"/>
      <c r="M29" s="87"/>
      <c r="N29" s="71"/>
      <c r="O29" s="71"/>
      <c r="P29" s="71"/>
      <c r="Q29" s="90"/>
      <c r="R29" s="1"/>
      <c r="S29" s="1"/>
    </row>
    <row r="30" spans="1:19" ht="20.25" customHeight="1">
      <c r="A30" s="52"/>
      <c r="B30" s="7" t="s">
        <v>28</v>
      </c>
      <c r="C30" s="52"/>
      <c r="D30" s="53"/>
      <c r="E30" s="23">
        <f>F30+G30</f>
        <v>36300</v>
      </c>
      <c r="F30" s="24">
        <v>1815</v>
      </c>
      <c r="G30" s="24">
        <v>34485</v>
      </c>
      <c r="H30" s="72"/>
      <c r="I30" s="73"/>
      <c r="J30" s="73"/>
      <c r="K30" s="73"/>
      <c r="L30" s="73"/>
      <c r="M30" s="73"/>
      <c r="N30" s="73"/>
      <c r="O30" s="73"/>
      <c r="P30" s="73"/>
      <c r="Q30" s="74"/>
      <c r="R30" s="1"/>
      <c r="S30" s="1"/>
    </row>
    <row r="31" spans="1:19" ht="20.25" customHeight="1">
      <c r="A31" s="52"/>
      <c r="B31" s="11" t="s">
        <v>33</v>
      </c>
      <c r="C31" s="52"/>
      <c r="D31" s="53"/>
      <c r="E31" s="8">
        <f t="shared" ref="E31" si="4">F31+G31</f>
        <v>36300</v>
      </c>
      <c r="F31" s="13">
        <v>1815</v>
      </c>
      <c r="G31" s="13">
        <v>34485</v>
      </c>
      <c r="H31" s="10">
        <f t="shared" ref="H31" si="5">I31+M31</f>
        <v>36300</v>
      </c>
      <c r="I31" s="8">
        <f t="shared" ref="I31" si="6">J31+K31+L31</f>
        <v>1815</v>
      </c>
      <c r="J31" s="9">
        <v>0</v>
      </c>
      <c r="K31" s="9">
        <v>0</v>
      </c>
      <c r="L31" s="9">
        <v>1815</v>
      </c>
      <c r="M31" s="8">
        <f t="shared" ref="M31" si="7">N31+O31+P31+Q31</f>
        <v>34485</v>
      </c>
      <c r="N31" s="9">
        <v>0</v>
      </c>
      <c r="O31" s="9">
        <v>0</v>
      </c>
      <c r="P31" s="9">
        <v>0</v>
      </c>
      <c r="Q31" s="17">
        <v>34485</v>
      </c>
      <c r="R31" s="1"/>
      <c r="S31" s="1"/>
    </row>
    <row r="32" spans="1:19" ht="31.5" customHeight="1">
      <c r="A32" s="76" t="s">
        <v>49</v>
      </c>
      <c r="B32" s="26" t="s">
        <v>16</v>
      </c>
      <c r="C32" s="76" t="s">
        <v>43</v>
      </c>
      <c r="D32" s="78" t="s">
        <v>44</v>
      </c>
      <c r="E32" s="100"/>
      <c r="F32" s="98"/>
      <c r="G32" s="98"/>
      <c r="H32" s="100"/>
      <c r="I32" s="100"/>
      <c r="J32" s="98"/>
      <c r="K32" s="98"/>
      <c r="L32" s="98"/>
      <c r="M32" s="100"/>
      <c r="N32" s="98"/>
      <c r="O32" s="98"/>
      <c r="P32" s="98"/>
      <c r="Q32" s="98"/>
      <c r="R32" s="1"/>
      <c r="S32" s="1"/>
    </row>
    <row r="33" spans="1:19" ht="100.5" customHeight="1">
      <c r="A33" s="76"/>
      <c r="B33" s="46" t="s">
        <v>42</v>
      </c>
      <c r="C33" s="76"/>
      <c r="D33" s="78"/>
      <c r="E33" s="87"/>
      <c r="F33" s="99"/>
      <c r="G33" s="99"/>
      <c r="H33" s="87"/>
      <c r="I33" s="87"/>
      <c r="J33" s="99"/>
      <c r="K33" s="99"/>
      <c r="L33" s="99"/>
      <c r="M33" s="87"/>
      <c r="N33" s="99"/>
      <c r="O33" s="99"/>
      <c r="P33" s="99"/>
      <c r="Q33" s="99"/>
      <c r="R33" s="1"/>
      <c r="S33" s="1"/>
    </row>
    <row r="34" spans="1:19" ht="20.25" customHeight="1">
      <c r="A34" s="76"/>
      <c r="B34" s="7" t="s">
        <v>28</v>
      </c>
      <c r="C34" s="76"/>
      <c r="D34" s="78"/>
      <c r="E34" s="23">
        <f>F34+G34</f>
        <v>2145559</v>
      </c>
      <c r="F34" s="24">
        <v>729834</v>
      </c>
      <c r="G34" s="24">
        <v>1415725</v>
      </c>
      <c r="H34" s="72"/>
      <c r="I34" s="73"/>
      <c r="J34" s="73"/>
      <c r="K34" s="73"/>
      <c r="L34" s="73"/>
      <c r="M34" s="73"/>
      <c r="N34" s="73"/>
      <c r="O34" s="73"/>
      <c r="P34" s="73"/>
      <c r="Q34" s="74"/>
      <c r="R34" s="1"/>
      <c r="S34" s="1"/>
    </row>
    <row r="35" spans="1:19" ht="20.25" customHeight="1">
      <c r="A35" s="76"/>
      <c r="B35" s="11" t="s">
        <v>33</v>
      </c>
      <c r="C35" s="76"/>
      <c r="D35" s="78"/>
      <c r="E35" s="8">
        <f>F35+G35</f>
        <v>450000</v>
      </c>
      <c r="F35" s="9">
        <v>150000</v>
      </c>
      <c r="G35" s="9">
        <v>300000</v>
      </c>
      <c r="H35" s="10">
        <f t="shared" ref="H35" si="8">I35+M35</f>
        <v>450000</v>
      </c>
      <c r="I35" s="8">
        <f t="shared" ref="I35" si="9">SUM(J35:L35)</f>
        <v>150000</v>
      </c>
      <c r="J35" s="9">
        <v>0</v>
      </c>
      <c r="K35" s="9">
        <v>0</v>
      </c>
      <c r="L35" s="9">
        <v>150000</v>
      </c>
      <c r="M35" s="8">
        <f t="shared" ref="M35" si="10">N35+O35+P35+Q35</f>
        <v>300000</v>
      </c>
      <c r="N35" s="9">
        <v>0</v>
      </c>
      <c r="O35" s="9">
        <v>0</v>
      </c>
      <c r="P35" s="9">
        <v>0</v>
      </c>
      <c r="Q35" s="9">
        <v>300000</v>
      </c>
      <c r="R35" s="1"/>
      <c r="S35" s="1"/>
    </row>
    <row r="36" spans="1:19" ht="35.450000000000003" customHeight="1">
      <c r="A36" s="75" t="s">
        <v>51</v>
      </c>
      <c r="B36" s="26" t="s">
        <v>16</v>
      </c>
      <c r="C36" s="75" t="s">
        <v>54</v>
      </c>
      <c r="D36" s="75" t="s">
        <v>52</v>
      </c>
      <c r="E36" s="97"/>
      <c r="F36" s="70"/>
      <c r="G36" s="70"/>
      <c r="H36" s="97"/>
      <c r="I36" s="97"/>
      <c r="J36" s="70"/>
      <c r="K36" s="70"/>
      <c r="L36" s="70"/>
      <c r="M36" s="97"/>
      <c r="N36" s="70"/>
      <c r="O36" s="70"/>
      <c r="P36" s="70"/>
      <c r="Q36" s="70"/>
      <c r="R36" s="1"/>
      <c r="S36" s="1"/>
    </row>
    <row r="37" spans="1:19" ht="69" customHeight="1">
      <c r="A37" s="76"/>
      <c r="B37" s="50" t="s">
        <v>53</v>
      </c>
      <c r="C37" s="76"/>
      <c r="D37" s="76"/>
      <c r="E37" s="87"/>
      <c r="F37" s="71"/>
      <c r="G37" s="71"/>
      <c r="H37" s="87"/>
      <c r="I37" s="87"/>
      <c r="J37" s="71"/>
      <c r="K37" s="71"/>
      <c r="L37" s="71"/>
      <c r="M37" s="87"/>
      <c r="N37" s="71"/>
      <c r="O37" s="71"/>
      <c r="P37" s="71"/>
      <c r="Q37" s="71"/>
      <c r="R37" s="1"/>
      <c r="S37" s="1"/>
    </row>
    <row r="38" spans="1:19" ht="20.25" customHeight="1">
      <c r="A38" s="76"/>
      <c r="B38" s="7" t="s">
        <v>28</v>
      </c>
      <c r="C38" s="76"/>
      <c r="D38" s="76"/>
      <c r="E38" s="25">
        <f>F38+G38</f>
        <v>1418621</v>
      </c>
      <c r="F38" s="30">
        <v>237490</v>
      </c>
      <c r="G38" s="30">
        <v>1181131</v>
      </c>
      <c r="H38" s="101"/>
      <c r="I38" s="102"/>
      <c r="J38" s="102"/>
      <c r="K38" s="102"/>
      <c r="L38" s="102"/>
      <c r="M38" s="102"/>
      <c r="N38" s="102"/>
      <c r="O38" s="102"/>
      <c r="P38" s="102"/>
      <c r="Q38" s="103"/>
      <c r="R38" s="1"/>
      <c r="S38" s="1"/>
    </row>
    <row r="39" spans="1:19" ht="15" customHeight="1">
      <c r="A39" s="76"/>
      <c r="B39" s="11" t="s">
        <v>33</v>
      </c>
      <c r="C39" s="76"/>
      <c r="D39" s="76"/>
      <c r="E39" s="10">
        <f>F39+G39</f>
        <v>688652</v>
      </c>
      <c r="F39" s="28">
        <v>100000</v>
      </c>
      <c r="G39" s="28">
        <v>588652</v>
      </c>
      <c r="H39" s="29">
        <f>I39+M39</f>
        <v>688652</v>
      </c>
      <c r="I39" s="10">
        <f>SUM(J39:L39)</f>
        <v>100000</v>
      </c>
      <c r="J39" s="28">
        <v>0</v>
      </c>
      <c r="K39" s="28">
        <v>0</v>
      </c>
      <c r="L39" s="28">
        <v>100000</v>
      </c>
      <c r="M39" s="10">
        <f>SUM(N39:Q39)</f>
        <v>588652</v>
      </c>
      <c r="N39" s="28">
        <v>0</v>
      </c>
      <c r="O39" s="28">
        <v>0</v>
      </c>
      <c r="P39" s="28">
        <v>0</v>
      </c>
      <c r="Q39" s="28">
        <v>588652</v>
      </c>
      <c r="R39" s="1"/>
      <c r="S39" s="1"/>
    </row>
    <row r="40" spans="1:19" ht="15" customHeight="1">
      <c r="A40" s="91"/>
      <c r="B40" s="11" t="s">
        <v>35</v>
      </c>
      <c r="C40" s="91"/>
      <c r="D40" s="91"/>
      <c r="E40" s="10">
        <f>F40+G40</f>
        <v>719969</v>
      </c>
      <c r="F40" s="28">
        <v>127490</v>
      </c>
      <c r="G40" s="28">
        <v>592479</v>
      </c>
      <c r="H40" s="29">
        <f>I40+M40</f>
        <v>719969</v>
      </c>
      <c r="I40" s="10">
        <f>SUM(J40:L40)</f>
        <v>127490</v>
      </c>
      <c r="J40" s="28">
        <v>0</v>
      </c>
      <c r="K40" s="28">
        <v>0</v>
      </c>
      <c r="L40" s="28">
        <v>127490</v>
      </c>
      <c r="M40" s="10">
        <f>SUM(N40:Q40)</f>
        <v>592479</v>
      </c>
      <c r="N40" s="28">
        <v>0</v>
      </c>
      <c r="O40" s="28">
        <v>0</v>
      </c>
      <c r="P40" s="28">
        <v>0</v>
      </c>
      <c r="Q40" s="28">
        <v>592479</v>
      </c>
      <c r="R40" s="1"/>
      <c r="S40" s="1"/>
    </row>
    <row r="41" spans="1:19" ht="27.75" customHeight="1">
      <c r="A41" s="75" t="s">
        <v>56</v>
      </c>
      <c r="B41" s="19" t="s">
        <v>57</v>
      </c>
      <c r="C41" s="75" t="s">
        <v>31</v>
      </c>
      <c r="D41" s="85" t="s">
        <v>32</v>
      </c>
      <c r="E41" s="97"/>
      <c r="F41" s="70"/>
      <c r="G41" s="70"/>
      <c r="H41" s="97"/>
      <c r="I41" s="97"/>
      <c r="J41" s="70"/>
      <c r="K41" s="70"/>
      <c r="L41" s="70"/>
      <c r="M41" s="97"/>
      <c r="N41" s="70"/>
      <c r="O41" s="70"/>
      <c r="P41" s="70"/>
      <c r="Q41" s="70"/>
      <c r="R41" s="1"/>
    </row>
    <row r="42" spans="1:19" ht="67.5" customHeight="1">
      <c r="A42" s="76"/>
      <c r="B42" s="46" t="s">
        <v>30</v>
      </c>
      <c r="C42" s="76"/>
      <c r="D42" s="78"/>
      <c r="E42" s="87"/>
      <c r="F42" s="71"/>
      <c r="G42" s="71"/>
      <c r="H42" s="87"/>
      <c r="I42" s="87"/>
      <c r="J42" s="71"/>
      <c r="K42" s="71"/>
      <c r="L42" s="71"/>
      <c r="M42" s="87"/>
      <c r="N42" s="71"/>
      <c r="O42" s="71"/>
      <c r="P42" s="71"/>
      <c r="Q42" s="71"/>
      <c r="R42" s="1"/>
    </row>
    <row r="43" spans="1:19" ht="20.25" customHeight="1">
      <c r="A43" s="76"/>
      <c r="B43" s="7" t="s">
        <v>28</v>
      </c>
      <c r="C43" s="76"/>
      <c r="D43" s="78"/>
      <c r="E43" s="23">
        <f>E44</f>
        <v>5310000</v>
      </c>
      <c r="F43" s="24">
        <f>F44</f>
        <v>1828000</v>
      </c>
      <c r="G43" s="24">
        <f>G44</f>
        <v>3482000</v>
      </c>
      <c r="H43" s="72"/>
      <c r="I43" s="73"/>
      <c r="J43" s="73"/>
      <c r="K43" s="73"/>
      <c r="L43" s="73"/>
      <c r="M43" s="73"/>
      <c r="N43" s="73"/>
      <c r="O43" s="73"/>
      <c r="P43" s="73"/>
      <c r="Q43" s="74"/>
      <c r="R43" s="1"/>
    </row>
    <row r="44" spans="1:19" ht="17.25" customHeight="1">
      <c r="A44" s="91"/>
      <c r="B44" s="12" t="s">
        <v>33</v>
      </c>
      <c r="C44" s="76"/>
      <c r="D44" s="78"/>
      <c r="E44" s="8">
        <f t="shared" ref="E44" si="11">F44+G44</f>
        <v>5310000</v>
      </c>
      <c r="F44" s="9">
        <f>1830000-2000</f>
        <v>1828000</v>
      </c>
      <c r="G44" s="9">
        <f>3500000-18000</f>
        <v>3482000</v>
      </c>
      <c r="H44" s="10">
        <f t="shared" ref="H44" si="12">I44+M44</f>
        <v>5310000</v>
      </c>
      <c r="I44" s="8">
        <f t="shared" ref="I44" si="13">J44+K44+L44</f>
        <v>1828000</v>
      </c>
      <c r="J44" s="9">
        <v>1800000</v>
      </c>
      <c r="K44" s="9">
        <v>0</v>
      </c>
      <c r="L44" s="9">
        <f>30000-2000</f>
        <v>28000</v>
      </c>
      <c r="M44" s="8">
        <f t="shared" ref="M44" si="14">N44+O44+P44+Q44</f>
        <v>3482000</v>
      </c>
      <c r="N44" s="9">
        <v>0</v>
      </c>
      <c r="O44" s="9">
        <v>0</v>
      </c>
      <c r="P44" s="9">
        <v>0</v>
      </c>
      <c r="Q44" s="9">
        <f>3500000-18000</f>
        <v>3482000</v>
      </c>
      <c r="R44" s="1"/>
    </row>
    <row r="45" spans="1:19" ht="31.9" customHeight="1">
      <c r="A45" s="75" t="s">
        <v>58</v>
      </c>
      <c r="B45" s="19" t="s">
        <v>16</v>
      </c>
      <c r="C45" s="85" t="s">
        <v>31</v>
      </c>
      <c r="D45" s="85" t="s">
        <v>47</v>
      </c>
      <c r="E45" s="16"/>
      <c r="F45" s="70"/>
      <c r="G45" s="70"/>
      <c r="H45" s="16"/>
      <c r="I45" s="16"/>
      <c r="J45" s="70"/>
      <c r="K45" s="70"/>
      <c r="L45" s="70"/>
      <c r="M45" s="16"/>
      <c r="N45" s="70"/>
      <c r="O45" s="70"/>
      <c r="P45" s="70"/>
      <c r="Q45" s="70"/>
      <c r="R45" s="1"/>
      <c r="S45" s="1"/>
    </row>
    <row r="46" spans="1:19" ht="83.25" customHeight="1">
      <c r="A46" s="76"/>
      <c r="B46" s="49" t="s">
        <v>46</v>
      </c>
      <c r="C46" s="78"/>
      <c r="D46" s="78"/>
      <c r="E46" s="16"/>
      <c r="F46" s="71"/>
      <c r="G46" s="71"/>
      <c r="H46" s="16"/>
      <c r="I46" s="16"/>
      <c r="J46" s="71"/>
      <c r="K46" s="71"/>
      <c r="L46" s="71"/>
      <c r="M46" s="16"/>
      <c r="N46" s="71"/>
      <c r="O46" s="71"/>
      <c r="P46" s="71"/>
      <c r="Q46" s="71"/>
      <c r="R46" s="1"/>
      <c r="S46" s="1"/>
    </row>
    <row r="47" spans="1:19" ht="18.75" customHeight="1">
      <c r="A47" s="76"/>
      <c r="B47" s="21" t="s">
        <v>28</v>
      </c>
      <c r="C47" s="78"/>
      <c r="D47" s="78"/>
      <c r="E47" s="25">
        <f>F47+G47</f>
        <v>121765</v>
      </c>
      <c r="F47" s="24">
        <v>18265</v>
      </c>
      <c r="G47" s="24">
        <v>103500</v>
      </c>
      <c r="H47" s="72"/>
      <c r="I47" s="73"/>
      <c r="J47" s="73"/>
      <c r="K47" s="73"/>
      <c r="L47" s="73"/>
      <c r="M47" s="73"/>
      <c r="N47" s="73"/>
      <c r="O47" s="73"/>
      <c r="P47" s="73"/>
      <c r="Q47" s="74"/>
      <c r="R47" s="1"/>
      <c r="S47" s="1"/>
    </row>
    <row r="48" spans="1:19" ht="19.5" customHeight="1" thickBot="1">
      <c r="A48" s="77"/>
      <c r="B48" s="22" t="s">
        <v>33</v>
      </c>
      <c r="C48" s="78"/>
      <c r="D48" s="78"/>
      <c r="E48" s="10">
        <f>F48+G48</f>
        <v>35014</v>
      </c>
      <c r="F48" s="20">
        <v>5252</v>
      </c>
      <c r="G48" s="20">
        <v>29762</v>
      </c>
      <c r="H48" s="10">
        <f t="shared" ref="H48" si="15">I48+M48</f>
        <v>35014</v>
      </c>
      <c r="I48" s="8">
        <f t="shared" ref="I48" si="16">J48+K48+L48</f>
        <v>5252</v>
      </c>
      <c r="J48" s="18">
        <v>0</v>
      </c>
      <c r="K48" s="18">
        <v>0</v>
      </c>
      <c r="L48" s="18">
        <v>5252</v>
      </c>
      <c r="M48" s="8">
        <f t="shared" ref="M48" si="17">N48+O48+P48+Q48</f>
        <v>29762</v>
      </c>
      <c r="N48" s="18">
        <v>0</v>
      </c>
      <c r="O48" s="18">
        <v>0</v>
      </c>
      <c r="P48" s="18">
        <v>0</v>
      </c>
      <c r="Q48" s="18">
        <v>29762</v>
      </c>
      <c r="R48" s="1"/>
      <c r="S48" s="1"/>
    </row>
    <row r="49" spans="1:19" s="63" customFormat="1" ht="18.75" customHeight="1" thickBot="1">
      <c r="A49" s="93" t="s">
        <v>23</v>
      </c>
      <c r="B49" s="94"/>
      <c r="C49" s="94"/>
      <c r="D49" s="95"/>
      <c r="E49" s="60">
        <f>F49+G49</f>
        <v>3116304</v>
      </c>
      <c r="F49" s="61">
        <f>F52+F57+F62+F66</f>
        <v>363913</v>
      </c>
      <c r="G49" s="60">
        <f>G52+G57+G62+G66</f>
        <v>2752391</v>
      </c>
      <c r="H49" s="61">
        <f>I49+M49</f>
        <v>1370500</v>
      </c>
      <c r="I49" s="60">
        <f>J49+K49+L49</f>
        <v>104758.5</v>
      </c>
      <c r="J49" s="61">
        <f>J53+J58+J63+J67</f>
        <v>0</v>
      </c>
      <c r="K49" s="60">
        <f t="shared" ref="K49:L49" si="18">K53+K58+K63+K67</f>
        <v>0</v>
      </c>
      <c r="L49" s="61">
        <f t="shared" si="18"/>
        <v>104758.5</v>
      </c>
      <c r="M49" s="60">
        <f>SUM(N49:Q49)</f>
        <v>1265741.5</v>
      </c>
      <c r="N49" s="61">
        <f>N53+N58+N63+N67</f>
        <v>0</v>
      </c>
      <c r="O49" s="60">
        <f t="shared" ref="O49:Q49" si="19">O53+O58+O63+O67</f>
        <v>0</v>
      </c>
      <c r="P49" s="61">
        <f t="shared" si="19"/>
        <v>0</v>
      </c>
      <c r="Q49" s="61">
        <f t="shared" si="19"/>
        <v>1265741.5</v>
      </c>
      <c r="R49" s="62"/>
    </row>
    <row r="50" spans="1:19" ht="27.75" customHeight="1">
      <c r="A50" s="75" t="s">
        <v>25</v>
      </c>
      <c r="B50" s="19" t="s">
        <v>16</v>
      </c>
      <c r="C50" s="85" t="s">
        <v>31</v>
      </c>
      <c r="D50" s="85" t="s">
        <v>20</v>
      </c>
      <c r="E50" s="86"/>
      <c r="F50" s="88"/>
      <c r="G50" s="88"/>
      <c r="H50" s="86"/>
      <c r="I50" s="86"/>
      <c r="J50" s="88"/>
      <c r="K50" s="88"/>
      <c r="L50" s="88"/>
      <c r="M50" s="86"/>
      <c r="N50" s="88"/>
      <c r="O50" s="88"/>
      <c r="P50" s="88"/>
      <c r="Q50" s="89"/>
      <c r="R50" s="1"/>
      <c r="S50" s="1"/>
    </row>
    <row r="51" spans="1:19" ht="107.45" customHeight="1">
      <c r="A51" s="76"/>
      <c r="B51" s="45" t="s">
        <v>36</v>
      </c>
      <c r="C51" s="78"/>
      <c r="D51" s="78"/>
      <c r="E51" s="87"/>
      <c r="F51" s="71"/>
      <c r="G51" s="71"/>
      <c r="H51" s="87"/>
      <c r="I51" s="87"/>
      <c r="J51" s="71"/>
      <c r="K51" s="71"/>
      <c r="L51" s="71"/>
      <c r="M51" s="87"/>
      <c r="N51" s="71"/>
      <c r="O51" s="71"/>
      <c r="P51" s="71"/>
      <c r="Q51" s="90"/>
      <c r="R51" s="1"/>
      <c r="S51" s="1"/>
    </row>
    <row r="52" spans="1:19" ht="17.25" customHeight="1">
      <c r="A52" s="76"/>
      <c r="B52" s="7" t="s">
        <v>28</v>
      </c>
      <c r="C52" s="78"/>
      <c r="D52" s="78"/>
      <c r="E52" s="23">
        <f>F52+G52</f>
        <v>348624</v>
      </c>
      <c r="F52" s="24">
        <f>19247-1815</f>
        <v>17432</v>
      </c>
      <c r="G52" s="24">
        <f>365677-34485</f>
        <v>331192</v>
      </c>
      <c r="H52" s="72"/>
      <c r="I52" s="73"/>
      <c r="J52" s="73"/>
      <c r="K52" s="73"/>
      <c r="L52" s="73"/>
      <c r="M52" s="73"/>
      <c r="N52" s="73"/>
      <c r="O52" s="73"/>
      <c r="P52" s="73"/>
      <c r="Q52" s="74"/>
      <c r="R52" s="1"/>
      <c r="S52" s="1"/>
    </row>
    <row r="53" spans="1:19" ht="15.75" customHeight="1">
      <c r="A53" s="76"/>
      <c r="B53" s="11" t="s">
        <v>33</v>
      </c>
      <c r="C53" s="78"/>
      <c r="D53" s="78"/>
      <c r="E53" s="8">
        <f t="shared" ref="E53:E54" si="20">F53+G53</f>
        <v>323334</v>
      </c>
      <c r="F53" s="13">
        <v>14109</v>
      </c>
      <c r="G53" s="13">
        <v>309225</v>
      </c>
      <c r="H53" s="10">
        <f t="shared" ref="H53:H54" si="21">I53+M53</f>
        <v>323334</v>
      </c>
      <c r="I53" s="8">
        <f t="shared" ref="I53:I54" si="22">J53+K53+L53</f>
        <v>14109</v>
      </c>
      <c r="J53" s="9">
        <v>0</v>
      </c>
      <c r="K53" s="9">
        <v>0</v>
      </c>
      <c r="L53" s="9">
        <v>14109</v>
      </c>
      <c r="M53" s="8">
        <f t="shared" ref="M53:M54" si="23">N53+O53+P53+Q53</f>
        <v>309225</v>
      </c>
      <c r="N53" s="9">
        <v>0</v>
      </c>
      <c r="O53" s="9">
        <v>0</v>
      </c>
      <c r="P53" s="9">
        <v>0</v>
      </c>
      <c r="Q53" s="17">
        <v>309225</v>
      </c>
      <c r="R53" s="1"/>
      <c r="S53" s="1"/>
    </row>
    <row r="54" spans="1:19" ht="15.75" customHeight="1" thickBot="1">
      <c r="A54" s="91"/>
      <c r="B54" s="11" t="s">
        <v>35</v>
      </c>
      <c r="C54" s="92"/>
      <c r="D54" s="92"/>
      <c r="E54" s="8">
        <f t="shared" si="20"/>
        <v>23250</v>
      </c>
      <c r="F54" s="13">
        <v>1163</v>
      </c>
      <c r="G54" s="13">
        <v>22087</v>
      </c>
      <c r="H54" s="10">
        <f t="shared" si="21"/>
        <v>23250</v>
      </c>
      <c r="I54" s="8">
        <f t="shared" si="22"/>
        <v>1163</v>
      </c>
      <c r="J54" s="9">
        <v>0</v>
      </c>
      <c r="K54" s="9">
        <v>0</v>
      </c>
      <c r="L54" s="9">
        <v>1163</v>
      </c>
      <c r="M54" s="8">
        <f t="shared" si="23"/>
        <v>22087</v>
      </c>
      <c r="N54" s="9">
        <v>0</v>
      </c>
      <c r="O54" s="9">
        <v>0</v>
      </c>
      <c r="P54" s="9">
        <v>0</v>
      </c>
      <c r="Q54" s="17">
        <v>22087</v>
      </c>
      <c r="R54" s="1"/>
      <c r="S54" s="1"/>
    </row>
    <row r="55" spans="1:19" ht="27" customHeight="1">
      <c r="A55" s="75" t="s">
        <v>24</v>
      </c>
      <c r="B55" s="19" t="s">
        <v>16</v>
      </c>
      <c r="C55" s="85" t="s">
        <v>31</v>
      </c>
      <c r="D55" s="85" t="s">
        <v>20</v>
      </c>
      <c r="E55" s="86"/>
      <c r="F55" s="88"/>
      <c r="G55" s="88"/>
      <c r="H55" s="86"/>
      <c r="I55" s="86"/>
      <c r="J55" s="88"/>
      <c r="K55" s="88"/>
      <c r="L55" s="88"/>
      <c r="M55" s="86"/>
      <c r="N55" s="88"/>
      <c r="O55" s="88"/>
      <c r="P55" s="88"/>
      <c r="Q55" s="89"/>
      <c r="R55" s="1"/>
      <c r="S55" s="1"/>
    </row>
    <row r="56" spans="1:19" ht="117.75" customHeight="1">
      <c r="A56" s="76"/>
      <c r="B56" s="45" t="s">
        <v>37</v>
      </c>
      <c r="C56" s="78"/>
      <c r="D56" s="78"/>
      <c r="E56" s="87"/>
      <c r="F56" s="71"/>
      <c r="G56" s="71"/>
      <c r="H56" s="87"/>
      <c r="I56" s="87"/>
      <c r="J56" s="71"/>
      <c r="K56" s="71"/>
      <c r="L56" s="71"/>
      <c r="M56" s="87"/>
      <c r="N56" s="71"/>
      <c r="O56" s="71"/>
      <c r="P56" s="71"/>
      <c r="Q56" s="90"/>
      <c r="R56" s="1"/>
      <c r="S56" s="1"/>
    </row>
    <row r="57" spans="1:19" ht="19.5" customHeight="1">
      <c r="A57" s="76"/>
      <c r="B57" s="7" t="s">
        <v>28</v>
      </c>
      <c r="C57" s="78"/>
      <c r="D57" s="78"/>
      <c r="E57" s="23">
        <f>G57+F57</f>
        <v>370225</v>
      </c>
      <c r="F57" s="24">
        <v>21362</v>
      </c>
      <c r="G57" s="24">
        <v>348863</v>
      </c>
      <c r="H57" s="72"/>
      <c r="I57" s="73"/>
      <c r="J57" s="73"/>
      <c r="K57" s="73"/>
      <c r="L57" s="73"/>
      <c r="M57" s="73"/>
      <c r="N57" s="73"/>
      <c r="O57" s="73"/>
      <c r="P57" s="73"/>
      <c r="Q57" s="74"/>
      <c r="R57" s="1"/>
      <c r="S57" s="1"/>
    </row>
    <row r="58" spans="1:19" ht="21" customHeight="1">
      <c r="A58" s="76"/>
      <c r="B58" s="11" t="s">
        <v>33</v>
      </c>
      <c r="C58" s="78"/>
      <c r="D58" s="78"/>
      <c r="E58" s="8">
        <f t="shared" ref="E58:E59" si="24">F58+G58</f>
        <v>310995</v>
      </c>
      <c r="F58" s="13">
        <v>4755</v>
      </c>
      <c r="G58" s="13">
        <v>306240</v>
      </c>
      <c r="H58" s="10">
        <f t="shared" ref="H58:H59" si="25">I58+M58</f>
        <v>310995</v>
      </c>
      <c r="I58" s="8">
        <f t="shared" ref="I58:I59" si="26">J58+K58+L58</f>
        <v>4755</v>
      </c>
      <c r="J58" s="9">
        <v>0</v>
      </c>
      <c r="K58" s="9">
        <v>0</v>
      </c>
      <c r="L58" s="9">
        <v>4755</v>
      </c>
      <c r="M58" s="8">
        <f t="shared" ref="M58:M59" si="27">N58+O58+P58+Q58</f>
        <v>306240</v>
      </c>
      <c r="N58" s="9">
        <v>0</v>
      </c>
      <c r="O58" s="9">
        <v>0</v>
      </c>
      <c r="P58" s="9">
        <v>0</v>
      </c>
      <c r="Q58" s="17">
        <v>306240</v>
      </c>
      <c r="R58" s="1"/>
      <c r="S58" s="1"/>
    </row>
    <row r="59" spans="1:19" ht="20.25" customHeight="1">
      <c r="A59" s="91"/>
      <c r="B59" s="11" t="s">
        <v>35</v>
      </c>
      <c r="C59" s="92"/>
      <c r="D59" s="92"/>
      <c r="E59" s="8">
        <f t="shared" si="24"/>
        <v>16430</v>
      </c>
      <c r="F59" s="13">
        <v>822</v>
      </c>
      <c r="G59" s="13">
        <v>15608</v>
      </c>
      <c r="H59" s="10">
        <f t="shared" si="25"/>
        <v>16430</v>
      </c>
      <c r="I59" s="8">
        <f t="shared" si="26"/>
        <v>822</v>
      </c>
      <c r="J59" s="9">
        <v>0</v>
      </c>
      <c r="K59" s="9">
        <v>0</v>
      </c>
      <c r="L59" s="9">
        <v>822</v>
      </c>
      <c r="M59" s="8">
        <f t="shared" si="27"/>
        <v>15608</v>
      </c>
      <c r="N59" s="9">
        <v>0</v>
      </c>
      <c r="O59" s="9">
        <v>0</v>
      </c>
      <c r="P59" s="9">
        <v>0</v>
      </c>
      <c r="Q59" s="17">
        <v>15608</v>
      </c>
      <c r="R59" s="1"/>
      <c r="S59" s="1"/>
    </row>
    <row r="60" spans="1:19" ht="25.5" customHeight="1">
      <c r="A60" s="75" t="s">
        <v>34</v>
      </c>
      <c r="B60" s="19" t="s">
        <v>16</v>
      </c>
      <c r="C60" s="85" t="s">
        <v>31</v>
      </c>
      <c r="D60" s="85" t="s">
        <v>47</v>
      </c>
      <c r="E60" s="16"/>
      <c r="F60" s="70"/>
      <c r="G60" s="70"/>
      <c r="H60" s="16"/>
      <c r="I60" s="16"/>
      <c r="J60" s="70"/>
      <c r="K60" s="70"/>
      <c r="L60" s="70"/>
      <c r="M60" s="16"/>
      <c r="N60" s="70"/>
      <c r="O60" s="70"/>
      <c r="P60" s="70"/>
      <c r="Q60" s="70"/>
      <c r="R60" s="1"/>
      <c r="S60" s="1"/>
    </row>
    <row r="61" spans="1:19" ht="81" customHeight="1">
      <c r="A61" s="76"/>
      <c r="B61" s="49" t="s">
        <v>46</v>
      </c>
      <c r="C61" s="78"/>
      <c r="D61" s="78"/>
      <c r="E61" s="16"/>
      <c r="F61" s="71"/>
      <c r="G61" s="71"/>
      <c r="H61" s="16"/>
      <c r="I61" s="16"/>
      <c r="J61" s="71"/>
      <c r="K61" s="71"/>
      <c r="L61" s="71"/>
      <c r="M61" s="16"/>
      <c r="N61" s="71"/>
      <c r="O61" s="71"/>
      <c r="P61" s="71"/>
      <c r="Q61" s="71"/>
      <c r="R61" s="1"/>
      <c r="S61" s="1"/>
    </row>
    <row r="62" spans="1:19" ht="17.25" customHeight="1">
      <c r="A62" s="76"/>
      <c r="B62" s="21" t="s">
        <v>28</v>
      </c>
      <c r="C62" s="78"/>
      <c r="D62" s="78"/>
      <c r="E62" s="25">
        <f>F62+G62</f>
        <v>1707455</v>
      </c>
      <c r="F62" s="24">
        <v>256119</v>
      </c>
      <c r="G62" s="24">
        <v>1451336</v>
      </c>
      <c r="H62" s="72"/>
      <c r="I62" s="73"/>
      <c r="J62" s="73"/>
      <c r="K62" s="73"/>
      <c r="L62" s="73"/>
      <c r="M62" s="73"/>
      <c r="N62" s="73"/>
      <c r="O62" s="73"/>
      <c r="P62" s="73"/>
      <c r="Q62" s="74"/>
      <c r="R62" s="1"/>
      <c r="S62" s="1"/>
    </row>
    <row r="63" spans="1:19" s="54" customFormat="1" ht="18" customHeight="1">
      <c r="A63" s="76"/>
      <c r="B63" s="55" t="s">
        <v>33</v>
      </c>
      <c r="C63" s="78"/>
      <c r="D63" s="78"/>
      <c r="E63" s="56">
        <f>F63+G63</f>
        <v>245523</v>
      </c>
      <c r="F63" s="57">
        <f>35811+1018.5</f>
        <v>36829.5</v>
      </c>
      <c r="G63" s="57">
        <f>202922+5771.5</f>
        <v>208693.5</v>
      </c>
      <c r="H63" s="56">
        <f>I63+M63</f>
        <v>245523</v>
      </c>
      <c r="I63" s="56">
        <f>SUM(J63:L63)</f>
        <v>36829.5</v>
      </c>
      <c r="J63" s="58">
        <v>0</v>
      </c>
      <c r="K63" s="58">
        <v>0</v>
      </c>
      <c r="L63" s="58">
        <f>35811+1018.5</f>
        <v>36829.5</v>
      </c>
      <c r="M63" s="56">
        <f>202922+5771.5</f>
        <v>208693.5</v>
      </c>
      <c r="N63" s="58">
        <v>0</v>
      </c>
      <c r="O63" s="58">
        <v>0</v>
      </c>
      <c r="P63" s="58">
        <v>0</v>
      </c>
      <c r="Q63" s="58">
        <f>202922+5771.5</f>
        <v>208693.5</v>
      </c>
      <c r="R63" s="59"/>
      <c r="S63" s="59"/>
    </row>
    <row r="64" spans="1:19" ht="26.25" customHeight="1">
      <c r="A64" s="75" t="s">
        <v>45</v>
      </c>
      <c r="B64" s="27" t="s">
        <v>57</v>
      </c>
      <c r="C64" s="85" t="s">
        <v>31</v>
      </c>
      <c r="D64" s="85" t="s">
        <v>32</v>
      </c>
      <c r="E64" s="16"/>
      <c r="F64" s="70"/>
      <c r="G64" s="70"/>
      <c r="H64" s="16"/>
      <c r="I64" s="16"/>
      <c r="J64" s="70"/>
      <c r="K64" s="70"/>
      <c r="L64" s="70"/>
      <c r="M64" s="16"/>
      <c r="N64" s="70"/>
      <c r="O64" s="70"/>
      <c r="P64" s="70"/>
      <c r="Q64" s="70"/>
      <c r="R64" s="1"/>
      <c r="S64" s="1"/>
    </row>
    <row r="65" spans="1:19" ht="57" customHeight="1">
      <c r="A65" s="76"/>
      <c r="B65" s="49" t="s">
        <v>30</v>
      </c>
      <c r="C65" s="78"/>
      <c r="D65" s="78"/>
      <c r="E65" s="16"/>
      <c r="F65" s="71"/>
      <c r="G65" s="71"/>
      <c r="H65" s="16"/>
      <c r="I65" s="16"/>
      <c r="J65" s="71"/>
      <c r="K65" s="71"/>
      <c r="L65" s="71"/>
      <c r="M65" s="16"/>
      <c r="N65" s="71"/>
      <c r="O65" s="71"/>
      <c r="P65" s="71"/>
      <c r="Q65" s="71"/>
      <c r="R65" s="1"/>
      <c r="S65" s="1"/>
    </row>
    <row r="66" spans="1:19" ht="20.25" customHeight="1">
      <c r="A66" s="76"/>
      <c r="B66" s="21" t="s">
        <v>28</v>
      </c>
      <c r="C66" s="78"/>
      <c r="D66" s="78"/>
      <c r="E66" s="25">
        <f>F66+G66</f>
        <v>690000</v>
      </c>
      <c r="F66" s="24">
        <f>67000+2000</f>
        <v>69000</v>
      </c>
      <c r="G66" s="24">
        <f>603000+18000</f>
        <v>621000</v>
      </c>
      <c r="H66" s="72"/>
      <c r="I66" s="73"/>
      <c r="J66" s="73"/>
      <c r="K66" s="73"/>
      <c r="L66" s="73"/>
      <c r="M66" s="73"/>
      <c r="N66" s="73"/>
      <c r="O66" s="73"/>
      <c r="P66" s="73"/>
      <c r="Q66" s="74"/>
      <c r="R66" s="1"/>
      <c r="S66" s="1"/>
    </row>
    <row r="67" spans="1:19" ht="20.25" customHeight="1">
      <c r="A67" s="76"/>
      <c r="B67" s="22" t="s">
        <v>33</v>
      </c>
      <c r="C67" s="78"/>
      <c r="D67" s="78"/>
      <c r="E67" s="10">
        <f>F67+G67</f>
        <v>490648</v>
      </c>
      <c r="F67" s="20">
        <f>47065+2000</f>
        <v>49065</v>
      </c>
      <c r="G67" s="20">
        <f>423583+18000</f>
        <v>441583</v>
      </c>
      <c r="H67" s="10">
        <f>I67+M67</f>
        <v>490648</v>
      </c>
      <c r="I67" s="10">
        <f>SUM(J67:L67)</f>
        <v>49065</v>
      </c>
      <c r="J67" s="18">
        <v>0</v>
      </c>
      <c r="K67" s="18">
        <v>0</v>
      </c>
      <c r="L67" s="18">
        <f>47065+2000</f>
        <v>49065</v>
      </c>
      <c r="M67" s="10">
        <f>SUM(N67:Q67)</f>
        <v>441583</v>
      </c>
      <c r="N67" s="18">
        <v>0</v>
      </c>
      <c r="O67" s="18">
        <v>0</v>
      </c>
      <c r="P67" s="18">
        <v>0</v>
      </c>
      <c r="Q67" s="18">
        <f>423583+18000</f>
        <v>441583</v>
      </c>
      <c r="R67" s="1"/>
      <c r="S67" s="1"/>
    </row>
    <row r="68" spans="1:19" ht="20.25" customHeight="1" thickBot="1">
      <c r="A68" s="76"/>
      <c r="B68" s="22" t="s">
        <v>35</v>
      </c>
      <c r="C68" s="78"/>
      <c r="D68" s="78"/>
      <c r="E68" s="29">
        <f>F68+G68</f>
        <v>151200</v>
      </c>
      <c r="F68" s="33">
        <v>15120</v>
      </c>
      <c r="G68" s="33">
        <v>136080</v>
      </c>
      <c r="H68" s="29">
        <f>I68+M68</f>
        <v>151200</v>
      </c>
      <c r="I68" s="29">
        <f>SUM(J68:L68)</f>
        <v>15120</v>
      </c>
      <c r="J68" s="28">
        <v>0</v>
      </c>
      <c r="K68" s="28">
        <v>0</v>
      </c>
      <c r="L68" s="28">
        <v>15120</v>
      </c>
      <c r="M68" s="29">
        <f>SUM(N68:Q68)</f>
        <v>136080</v>
      </c>
      <c r="N68" s="28">
        <v>0</v>
      </c>
      <c r="O68" s="28">
        <v>0</v>
      </c>
      <c r="P68" s="28">
        <v>0</v>
      </c>
      <c r="Q68" s="28">
        <v>136080</v>
      </c>
      <c r="R68" s="1"/>
      <c r="S68" s="1"/>
    </row>
    <row r="69" spans="1:19" ht="28.5" customHeight="1" thickBot="1">
      <c r="A69" s="140" t="s">
        <v>27</v>
      </c>
      <c r="B69" s="141"/>
      <c r="C69" s="141"/>
      <c r="D69" s="142"/>
      <c r="E69" s="34">
        <f t="shared" ref="E69:Q69" si="28">E19+E49</f>
        <v>21722426</v>
      </c>
      <c r="F69" s="34">
        <f t="shared" si="28"/>
        <v>7387164</v>
      </c>
      <c r="G69" s="34">
        <f t="shared" si="28"/>
        <v>14335262</v>
      </c>
      <c r="H69" s="34">
        <f t="shared" si="28"/>
        <v>8328222</v>
      </c>
      <c r="I69" s="34">
        <f t="shared" si="28"/>
        <v>2226825.5</v>
      </c>
      <c r="J69" s="34">
        <f t="shared" si="28"/>
        <v>1800000</v>
      </c>
      <c r="K69" s="34">
        <f t="shared" si="28"/>
        <v>0</v>
      </c>
      <c r="L69" s="34">
        <f t="shared" si="28"/>
        <v>426825.5</v>
      </c>
      <c r="M69" s="34">
        <f t="shared" si="28"/>
        <v>6101396.5</v>
      </c>
      <c r="N69" s="34">
        <f t="shared" si="28"/>
        <v>0</v>
      </c>
      <c r="O69" s="34">
        <f t="shared" si="28"/>
        <v>0</v>
      </c>
      <c r="P69" s="34">
        <f t="shared" si="28"/>
        <v>0</v>
      </c>
      <c r="Q69" s="35">
        <f t="shared" si="28"/>
        <v>6101396.5</v>
      </c>
      <c r="R69" s="1"/>
      <c r="S69" s="1"/>
    </row>
    <row r="70" spans="1:19">
      <c r="A70" s="39"/>
      <c r="B70" s="2"/>
      <c r="C70" s="2"/>
      <c r="D70" s="2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5"/>
    </row>
    <row r="72" spans="1:19" s="54" customFormat="1"/>
    <row r="75" spans="1:19">
      <c r="E75" s="42"/>
    </row>
  </sheetData>
  <mergeCells count="203">
    <mergeCell ref="N64:N65"/>
    <mergeCell ref="O64:O65"/>
    <mergeCell ref="P64:P65"/>
    <mergeCell ref="Q64:Q65"/>
    <mergeCell ref="H66:Q66"/>
    <mergeCell ref="A69:D69"/>
    <mergeCell ref="Q60:Q61"/>
    <mergeCell ref="H62:Q62"/>
    <mergeCell ref="A64:A68"/>
    <mergeCell ref="C64:C68"/>
    <mergeCell ref="D64:D68"/>
    <mergeCell ref="F64:F65"/>
    <mergeCell ref="G64:G65"/>
    <mergeCell ref="J64:J65"/>
    <mergeCell ref="K64:K65"/>
    <mergeCell ref="L64:L65"/>
    <mergeCell ref="J60:J61"/>
    <mergeCell ref="K60:K61"/>
    <mergeCell ref="L60:L61"/>
    <mergeCell ref="N60:N61"/>
    <mergeCell ref="O60:O61"/>
    <mergeCell ref="P60:P61"/>
    <mergeCell ref="A60:A63"/>
    <mergeCell ref="C60:C63"/>
    <mergeCell ref="N55:N56"/>
    <mergeCell ref="O55:O56"/>
    <mergeCell ref="P55:P56"/>
    <mergeCell ref="Q55:Q56"/>
    <mergeCell ref="H57:Q57"/>
    <mergeCell ref="L55:L56"/>
    <mergeCell ref="M55:M56"/>
    <mergeCell ref="D60:D63"/>
    <mergeCell ref="F60:F61"/>
    <mergeCell ref="G60:G61"/>
    <mergeCell ref="H55:H56"/>
    <mergeCell ref="I55:I56"/>
    <mergeCell ref="J55:J56"/>
    <mergeCell ref="K55:K56"/>
    <mergeCell ref="A55:A59"/>
    <mergeCell ref="C55:C59"/>
    <mergeCell ref="D55:D59"/>
    <mergeCell ref="E55:E56"/>
    <mergeCell ref="F55:F56"/>
    <mergeCell ref="G55:G56"/>
    <mergeCell ref="I50:I51"/>
    <mergeCell ref="J50:J51"/>
    <mergeCell ref="K50:K51"/>
    <mergeCell ref="A50:A54"/>
    <mergeCell ref="C50:C54"/>
    <mergeCell ref="D50:D54"/>
    <mergeCell ref="E50:E51"/>
    <mergeCell ref="F50:F51"/>
    <mergeCell ref="G50:G51"/>
    <mergeCell ref="H50:H51"/>
    <mergeCell ref="J45:J46"/>
    <mergeCell ref="Q50:Q51"/>
    <mergeCell ref="H52:Q52"/>
    <mergeCell ref="L50:L51"/>
    <mergeCell ref="M50:M51"/>
    <mergeCell ref="N50:N51"/>
    <mergeCell ref="O50:O51"/>
    <mergeCell ref="P50:P51"/>
    <mergeCell ref="Q45:Q46"/>
    <mergeCell ref="H47:Q47"/>
    <mergeCell ref="K45:K46"/>
    <mergeCell ref="L45:L46"/>
    <mergeCell ref="N45:N46"/>
    <mergeCell ref="O45:O46"/>
    <mergeCell ref="P45:P46"/>
    <mergeCell ref="A41:A44"/>
    <mergeCell ref="A49:D49"/>
    <mergeCell ref="A45:A48"/>
    <mergeCell ref="C45:C48"/>
    <mergeCell ref="D45:D48"/>
    <mergeCell ref="F45:F46"/>
    <mergeCell ref="G45:G46"/>
    <mergeCell ref="H41:H42"/>
    <mergeCell ref="I41:I42"/>
    <mergeCell ref="N41:N42"/>
    <mergeCell ref="O41:O42"/>
    <mergeCell ref="P41:P42"/>
    <mergeCell ref="Q41:Q42"/>
    <mergeCell ref="H43:Q43"/>
    <mergeCell ref="L41:L42"/>
    <mergeCell ref="M41:M42"/>
    <mergeCell ref="A36:A40"/>
    <mergeCell ref="C36:C40"/>
    <mergeCell ref="D36:D40"/>
    <mergeCell ref="E36:E37"/>
    <mergeCell ref="F36:F37"/>
    <mergeCell ref="G36:G37"/>
    <mergeCell ref="H36:H37"/>
    <mergeCell ref="H38:Q38"/>
    <mergeCell ref="J41:J42"/>
    <mergeCell ref="K41:K42"/>
    <mergeCell ref="C41:C44"/>
    <mergeCell ref="D41:D44"/>
    <mergeCell ref="E41:E42"/>
    <mergeCell ref="F41:F42"/>
    <mergeCell ref="G41:G42"/>
    <mergeCell ref="I36:I37"/>
    <mergeCell ref="J36:J37"/>
    <mergeCell ref="J32:J33"/>
    <mergeCell ref="K32:K33"/>
    <mergeCell ref="L32:L33"/>
    <mergeCell ref="M32:M33"/>
    <mergeCell ref="N32:N33"/>
    <mergeCell ref="O32:O33"/>
    <mergeCell ref="O36:O37"/>
    <mergeCell ref="P36:P37"/>
    <mergeCell ref="Q36:Q37"/>
    <mergeCell ref="L36:L37"/>
    <mergeCell ref="M36:M37"/>
    <mergeCell ref="N36:N37"/>
    <mergeCell ref="H34:Q34"/>
    <mergeCell ref="K36:K37"/>
    <mergeCell ref="Q28:Q29"/>
    <mergeCell ref="H30:Q30"/>
    <mergeCell ref="A32:A35"/>
    <mergeCell ref="C32:C35"/>
    <mergeCell ref="D32:D35"/>
    <mergeCell ref="E32:E33"/>
    <mergeCell ref="F32:F33"/>
    <mergeCell ref="G32:G33"/>
    <mergeCell ref="H32:H33"/>
    <mergeCell ref="I32:I33"/>
    <mergeCell ref="K28:K29"/>
    <mergeCell ref="L28:L29"/>
    <mergeCell ref="M28:M29"/>
    <mergeCell ref="N28:N29"/>
    <mergeCell ref="O28:O29"/>
    <mergeCell ref="P28:P29"/>
    <mergeCell ref="E28:E29"/>
    <mergeCell ref="F28:F29"/>
    <mergeCell ref="G28:G29"/>
    <mergeCell ref="H28:H29"/>
    <mergeCell ref="I28:I29"/>
    <mergeCell ref="J28:J29"/>
    <mergeCell ref="P32:P33"/>
    <mergeCell ref="Q32:Q33"/>
    <mergeCell ref="K20:K21"/>
    <mergeCell ref="L20:L21"/>
    <mergeCell ref="K24:K25"/>
    <mergeCell ref="L24:L25"/>
    <mergeCell ref="N24:N25"/>
    <mergeCell ref="O24:O25"/>
    <mergeCell ref="P24:P25"/>
    <mergeCell ref="Q24:Q25"/>
    <mergeCell ref="A24:A27"/>
    <mergeCell ref="C24:C27"/>
    <mergeCell ref="D24:D27"/>
    <mergeCell ref="F24:F25"/>
    <mergeCell ref="G24:G25"/>
    <mergeCell ref="J24:J25"/>
    <mergeCell ref="H26:Q26"/>
    <mergeCell ref="I15:I17"/>
    <mergeCell ref="J15:L15"/>
    <mergeCell ref="M15:M17"/>
    <mergeCell ref="N15:Q15"/>
    <mergeCell ref="J16:J17"/>
    <mergeCell ref="A19:D19"/>
    <mergeCell ref="A20:A23"/>
    <mergeCell ref="C20:C23"/>
    <mergeCell ref="D20:D23"/>
    <mergeCell ref="E20:E21"/>
    <mergeCell ref="F20:F21"/>
    <mergeCell ref="K16:K17"/>
    <mergeCell ref="L16:L17"/>
    <mergeCell ref="N16:N17"/>
    <mergeCell ref="M20:M21"/>
    <mergeCell ref="N20:N21"/>
    <mergeCell ref="O20:O21"/>
    <mergeCell ref="P20:P21"/>
    <mergeCell ref="Q20:Q21"/>
    <mergeCell ref="H22:Q22"/>
    <mergeCell ref="G20:G21"/>
    <mergeCell ref="H20:H21"/>
    <mergeCell ref="I20:I21"/>
    <mergeCell ref="J20:J21"/>
    <mergeCell ref="N1:Q1"/>
    <mergeCell ref="N2:Q2"/>
    <mergeCell ref="N3:Q3"/>
    <mergeCell ref="N5:Q5"/>
    <mergeCell ref="N6:Q6"/>
    <mergeCell ref="N7:Q7"/>
    <mergeCell ref="N8:Q8"/>
    <mergeCell ref="A9:Q10"/>
    <mergeCell ref="A12:A17"/>
    <mergeCell ref="B12:B17"/>
    <mergeCell ref="C12:C17"/>
    <mergeCell ref="D12:D17"/>
    <mergeCell ref="E12:E17"/>
    <mergeCell ref="F12:G12"/>
    <mergeCell ref="H12:Q12"/>
    <mergeCell ref="F13:F17"/>
    <mergeCell ref="O16:O17"/>
    <mergeCell ref="P16:P17"/>
    <mergeCell ref="Q16:Q17"/>
    <mergeCell ref="G13:G17"/>
    <mergeCell ref="H13:H17"/>
    <mergeCell ref="I13:Q13"/>
    <mergeCell ref="I14:L14"/>
    <mergeCell ref="M14:Q14"/>
  </mergeCells>
  <pageMargins left="0.31496062992125984" right="0.19685039370078741" top="0.74803149606299213" bottom="0.74803149606299213" header="0.31496062992125984" footer="0.31496062992125984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topLeftCell="A67" zoomScale="80" zoomScaleNormal="80" workbookViewId="0">
      <selection activeCell="N4" sqref="N4"/>
    </sheetView>
  </sheetViews>
  <sheetFormatPr defaultRowHeight="15"/>
  <cols>
    <col min="1" max="1" width="6.140625" style="36" customWidth="1"/>
    <col min="2" max="2" width="43.7109375" customWidth="1"/>
    <col min="3" max="3" width="9.5703125" customWidth="1"/>
    <col min="4" max="4" width="10.42578125" customWidth="1"/>
    <col min="5" max="5" width="12.7109375" customWidth="1"/>
    <col min="6" max="8" width="12.5703125" customWidth="1"/>
    <col min="9" max="9" width="13.5703125" customWidth="1"/>
    <col min="10" max="10" width="11.7109375" customWidth="1"/>
    <col min="11" max="11" width="10.28515625" customWidth="1"/>
    <col min="12" max="12" width="10.42578125" customWidth="1"/>
    <col min="13" max="13" width="13" customWidth="1"/>
    <col min="14" max="14" width="14" customWidth="1"/>
    <col min="15" max="15" width="9" customWidth="1"/>
    <col min="16" max="16" width="10.140625" customWidth="1"/>
    <col min="17" max="17" width="12.28515625" customWidth="1"/>
  </cols>
  <sheetData>
    <row r="1" spans="1:18" s="41" customFormat="1" ht="12.75">
      <c r="A1" s="40"/>
      <c r="N1" s="119" t="s">
        <v>55</v>
      </c>
      <c r="O1" s="119"/>
      <c r="P1" s="119"/>
      <c r="Q1" s="119"/>
    </row>
    <row r="2" spans="1:18" s="41" customFormat="1" ht="12.75">
      <c r="A2" s="40"/>
      <c r="N2" s="120" t="s">
        <v>26</v>
      </c>
      <c r="O2" s="120"/>
      <c r="P2" s="120"/>
      <c r="Q2" s="120"/>
    </row>
    <row r="3" spans="1:18" s="41" customFormat="1" ht="12.75">
      <c r="A3" s="40"/>
      <c r="N3" s="120" t="s">
        <v>59</v>
      </c>
      <c r="O3" s="120"/>
      <c r="P3" s="120"/>
      <c r="Q3" s="120"/>
    </row>
    <row r="4" spans="1:18" s="41" customFormat="1" ht="4.5" customHeight="1">
      <c r="A4" s="40"/>
    </row>
    <row r="5" spans="1:18" s="41" customFormat="1" ht="12.75">
      <c r="A5" s="40"/>
      <c r="N5" s="121" t="s">
        <v>48</v>
      </c>
      <c r="O5" s="121"/>
      <c r="P5" s="121"/>
      <c r="Q5" s="121"/>
    </row>
    <row r="6" spans="1:18" s="41" customFormat="1" ht="12.75">
      <c r="A6" s="40"/>
      <c r="N6" s="122" t="s">
        <v>26</v>
      </c>
      <c r="O6" s="122"/>
      <c r="P6" s="122"/>
      <c r="Q6" s="122"/>
    </row>
    <row r="7" spans="1:18" s="41" customFormat="1" ht="12.75">
      <c r="A7" s="40"/>
      <c r="N7" s="122" t="s">
        <v>50</v>
      </c>
      <c r="O7" s="122"/>
      <c r="P7" s="122"/>
      <c r="Q7" s="122"/>
    </row>
    <row r="8" spans="1:18" ht="10.5" customHeight="1">
      <c r="A8" s="37"/>
      <c r="B8" s="4"/>
      <c r="C8" s="4"/>
      <c r="D8" s="4"/>
      <c r="E8" s="4"/>
      <c r="F8" s="51"/>
      <c r="G8" s="51"/>
      <c r="H8" s="51"/>
      <c r="I8" s="51"/>
      <c r="J8" s="4"/>
      <c r="K8" s="4"/>
      <c r="L8" s="4"/>
      <c r="M8" s="4"/>
      <c r="N8" s="120"/>
      <c r="O8" s="120"/>
      <c r="P8" s="120"/>
      <c r="Q8" s="120"/>
    </row>
    <row r="9" spans="1:18">
      <c r="A9" s="123" t="s">
        <v>40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</row>
    <row r="10" spans="1:18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</row>
    <row r="11" spans="1:18" ht="6.75" customHeight="1" thickBot="1">
      <c r="A11" s="37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1"/>
    </row>
    <row r="12" spans="1:18" ht="18" customHeight="1">
      <c r="A12" s="125" t="s">
        <v>0</v>
      </c>
      <c r="B12" s="128" t="s">
        <v>1</v>
      </c>
      <c r="C12" s="130" t="s">
        <v>29</v>
      </c>
      <c r="D12" s="132" t="s">
        <v>21</v>
      </c>
      <c r="E12" s="132" t="s">
        <v>2</v>
      </c>
      <c r="F12" s="134" t="s">
        <v>3</v>
      </c>
      <c r="G12" s="135"/>
      <c r="H12" s="134" t="s">
        <v>39</v>
      </c>
      <c r="I12" s="136"/>
      <c r="J12" s="136"/>
      <c r="K12" s="136"/>
      <c r="L12" s="136"/>
      <c r="M12" s="136"/>
      <c r="N12" s="136"/>
      <c r="O12" s="136"/>
      <c r="P12" s="136"/>
      <c r="Q12" s="137"/>
      <c r="R12" s="1"/>
    </row>
    <row r="13" spans="1:18" ht="18" customHeight="1">
      <c r="A13" s="126"/>
      <c r="B13" s="129"/>
      <c r="C13" s="131"/>
      <c r="D13" s="133"/>
      <c r="E13" s="133"/>
      <c r="F13" s="111" t="s">
        <v>4</v>
      </c>
      <c r="G13" s="111" t="s">
        <v>5</v>
      </c>
      <c r="H13" s="111" t="s">
        <v>7</v>
      </c>
      <c r="I13" s="107" t="s">
        <v>12</v>
      </c>
      <c r="J13" s="108"/>
      <c r="K13" s="108"/>
      <c r="L13" s="108"/>
      <c r="M13" s="108"/>
      <c r="N13" s="108"/>
      <c r="O13" s="108"/>
      <c r="P13" s="108"/>
      <c r="Q13" s="110"/>
      <c r="R13" s="1"/>
    </row>
    <row r="14" spans="1:18" ht="18" customHeight="1">
      <c r="A14" s="126"/>
      <c r="B14" s="129"/>
      <c r="C14" s="131"/>
      <c r="D14" s="133"/>
      <c r="E14" s="133"/>
      <c r="F14" s="133"/>
      <c r="G14" s="133"/>
      <c r="H14" s="133"/>
      <c r="I14" s="107" t="s">
        <v>4</v>
      </c>
      <c r="J14" s="108"/>
      <c r="K14" s="108"/>
      <c r="L14" s="109"/>
      <c r="M14" s="107" t="s">
        <v>5</v>
      </c>
      <c r="N14" s="108"/>
      <c r="O14" s="108"/>
      <c r="P14" s="108"/>
      <c r="Q14" s="110"/>
      <c r="R14" s="1"/>
    </row>
    <row r="15" spans="1:18" ht="21" customHeight="1">
      <c r="A15" s="126"/>
      <c r="B15" s="129"/>
      <c r="C15" s="131"/>
      <c r="D15" s="133"/>
      <c r="E15" s="133"/>
      <c r="F15" s="133"/>
      <c r="G15" s="133"/>
      <c r="H15" s="133"/>
      <c r="I15" s="104" t="s">
        <v>6</v>
      </c>
      <c r="J15" s="107" t="s">
        <v>11</v>
      </c>
      <c r="K15" s="108"/>
      <c r="L15" s="109"/>
      <c r="M15" s="104" t="s">
        <v>13</v>
      </c>
      <c r="N15" s="107"/>
      <c r="O15" s="108"/>
      <c r="P15" s="108"/>
      <c r="Q15" s="110"/>
      <c r="R15" s="1"/>
    </row>
    <row r="16" spans="1:18" ht="18" customHeight="1">
      <c r="A16" s="126"/>
      <c r="B16" s="129"/>
      <c r="C16" s="131"/>
      <c r="D16" s="133"/>
      <c r="E16" s="133"/>
      <c r="F16" s="133"/>
      <c r="G16" s="133"/>
      <c r="H16" s="133"/>
      <c r="I16" s="105"/>
      <c r="J16" s="111" t="s">
        <v>8</v>
      </c>
      <c r="K16" s="115" t="s">
        <v>9</v>
      </c>
      <c r="L16" s="115" t="s">
        <v>10</v>
      </c>
      <c r="M16" s="105"/>
      <c r="N16" s="111" t="s">
        <v>14</v>
      </c>
      <c r="O16" s="111" t="s">
        <v>8</v>
      </c>
      <c r="P16" s="115" t="s">
        <v>9</v>
      </c>
      <c r="Q16" s="138" t="s">
        <v>10</v>
      </c>
      <c r="R16" s="1"/>
    </row>
    <row r="17" spans="1:19" ht="37.5" customHeight="1" thickBot="1">
      <c r="A17" s="127"/>
      <c r="B17" s="116"/>
      <c r="C17" s="118"/>
      <c r="D17" s="112"/>
      <c r="E17" s="112"/>
      <c r="F17" s="112"/>
      <c r="G17" s="112"/>
      <c r="H17" s="112"/>
      <c r="I17" s="106"/>
      <c r="J17" s="112"/>
      <c r="K17" s="116"/>
      <c r="L17" s="116"/>
      <c r="M17" s="106"/>
      <c r="N17" s="112"/>
      <c r="O17" s="112"/>
      <c r="P17" s="116"/>
      <c r="Q17" s="139"/>
      <c r="R17" s="1"/>
    </row>
    <row r="18" spans="1:19" ht="14.25" customHeight="1" thickBot="1">
      <c r="A18" s="38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  <c r="N18" s="5">
        <v>14</v>
      </c>
      <c r="O18" s="5">
        <v>15</v>
      </c>
      <c r="P18" s="5">
        <v>16</v>
      </c>
      <c r="Q18" s="6">
        <v>17</v>
      </c>
      <c r="R18" s="1"/>
      <c r="S18" s="3"/>
    </row>
    <row r="19" spans="1:19" ht="18.75" customHeight="1" thickBot="1">
      <c r="A19" s="113" t="s">
        <v>15</v>
      </c>
      <c r="B19" s="114"/>
      <c r="C19" s="114"/>
      <c r="D19" s="114"/>
      <c r="E19" s="31">
        <f>F19+G19</f>
        <v>18606122</v>
      </c>
      <c r="F19" s="31">
        <f>F22+F26+F34+F38+F43+F47+F30</f>
        <v>7023251</v>
      </c>
      <c r="G19" s="31">
        <f>G22+G26+G34+G38+G43+G47+G30</f>
        <v>11582871</v>
      </c>
      <c r="H19" s="31">
        <f>I19+M19</f>
        <v>6957722</v>
      </c>
      <c r="I19" s="32">
        <f>SUM(J19:L19)</f>
        <v>2122067</v>
      </c>
      <c r="J19" s="31">
        <f>J23+J27+J35+J39+J44+J48+J31</f>
        <v>1800000</v>
      </c>
      <c r="K19" s="31">
        <f>K23+K27+K35+K39+K44+K48</f>
        <v>0</v>
      </c>
      <c r="L19" s="31">
        <f>L23+L27+L35+L39+L44+L48+L31</f>
        <v>322067</v>
      </c>
      <c r="M19" s="32">
        <f>SUM(N19:Q19)</f>
        <v>4835655</v>
      </c>
      <c r="N19" s="31">
        <f>N23+N27+N35+N39+N44+N48</f>
        <v>0</v>
      </c>
      <c r="O19" s="32">
        <f>O23+O27+O35+O39+O44+O48</f>
        <v>0</v>
      </c>
      <c r="P19" s="31">
        <f t="shared" ref="P19" si="0">P23+P27+P35+P39+P44</f>
        <v>0</v>
      </c>
      <c r="Q19" s="31">
        <f>Q23+Q27+Q35+Q39+Q44+Q48+Q31</f>
        <v>4835655</v>
      </c>
      <c r="R19" s="1"/>
      <c r="S19" s="42"/>
    </row>
    <row r="20" spans="1:19" ht="27.75" customHeight="1">
      <c r="A20" s="76" t="s">
        <v>17</v>
      </c>
      <c r="B20" s="26" t="s">
        <v>16</v>
      </c>
      <c r="C20" s="76" t="s">
        <v>18</v>
      </c>
      <c r="D20" s="78" t="s">
        <v>19</v>
      </c>
      <c r="E20" s="100"/>
      <c r="F20" s="98"/>
      <c r="G20" s="98"/>
      <c r="H20" s="100"/>
      <c r="I20" s="100"/>
      <c r="J20" s="98"/>
      <c r="K20" s="98"/>
      <c r="L20" s="98"/>
      <c r="M20" s="100"/>
      <c r="N20" s="98"/>
      <c r="O20" s="98"/>
      <c r="P20" s="98"/>
      <c r="Q20" s="98"/>
      <c r="R20" s="1"/>
    </row>
    <row r="21" spans="1:19" s="48" customFormat="1" ht="75.75" customHeight="1">
      <c r="A21" s="76"/>
      <c r="B21" s="46" t="s">
        <v>38</v>
      </c>
      <c r="C21" s="76"/>
      <c r="D21" s="78"/>
      <c r="E21" s="87"/>
      <c r="F21" s="99"/>
      <c r="G21" s="99"/>
      <c r="H21" s="87"/>
      <c r="I21" s="87"/>
      <c r="J21" s="99"/>
      <c r="K21" s="99"/>
      <c r="L21" s="99"/>
      <c r="M21" s="87"/>
      <c r="N21" s="99"/>
      <c r="O21" s="99"/>
      <c r="P21" s="99"/>
      <c r="Q21" s="99"/>
      <c r="R21" s="47"/>
    </row>
    <row r="22" spans="1:19" ht="20.25" customHeight="1">
      <c r="A22" s="76"/>
      <c r="B22" s="7" t="s">
        <v>28</v>
      </c>
      <c r="C22" s="76"/>
      <c r="D22" s="78"/>
      <c r="E22" s="23">
        <f>F22+G22</f>
        <v>9516877</v>
      </c>
      <c r="F22" s="24">
        <v>4207847</v>
      </c>
      <c r="G22" s="24">
        <v>5309030</v>
      </c>
      <c r="H22" s="72"/>
      <c r="I22" s="73"/>
      <c r="J22" s="73"/>
      <c r="K22" s="73"/>
      <c r="L22" s="73"/>
      <c r="M22" s="73"/>
      <c r="N22" s="73"/>
      <c r="O22" s="73"/>
      <c r="P22" s="73"/>
      <c r="Q22" s="74"/>
      <c r="R22" s="1"/>
      <c r="S22" s="1"/>
    </row>
    <row r="23" spans="1:19" ht="20.25" customHeight="1">
      <c r="A23" s="76"/>
      <c r="B23" s="11" t="s">
        <v>33</v>
      </c>
      <c r="C23" s="91"/>
      <c r="D23" s="92"/>
      <c r="E23" s="8">
        <f>F23+G23</f>
        <v>380756</v>
      </c>
      <c r="F23" s="9">
        <v>37000</v>
      </c>
      <c r="G23" s="9">
        <v>343756</v>
      </c>
      <c r="H23" s="10">
        <f t="shared" ref="H23" si="1">I23+M23</f>
        <v>380756</v>
      </c>
      <c r="I23" s="8">
        <f t="shared" ref="I23" si="2">SUM(J23:L23)</f>
        <v>37000</v>
      </c>
      <c r="J23" s="9">
        <v>0</v>
      </c>
      <c r="K23" s="9">
        <v>0</v>
      </c>
      <c r="L23" s="9">
        <v>37000</v>
      </c>
      <c r="M23" s="8">
        <f t="shared" ref="M23" si="3">N23+O23+P23+Q23</f>
        <v>343756</v>
      </c>
      <c r="N23" s="9">
        <v>0</v>
      </c>
      <c r="O23" s="9">
        <v>0</v>
      </c>
      <c r="P23" s="9">
        <v>0</v>
      </c>
      <c r="Q23" s="9">
        <v>343756</v>
      </c>
      <c r="R23" s="1"/>
      <c r="S23" s="1"/>
    </row>
    <row r="24" spans="1:19" ht="27" customHeight="1">
      <c r="A24" s="75" t="s">
        <v>22</v>
      </c>
      <c r="B24" s="19" t="s">
        <v>16</v>
      </c>
      <c r="C24" s="75" t="s">
        <v>31</v>
      </c>
      <c r="D24" s="85" t="s">
        <v>20</v>
      </c>
      <c r="E24" s="16"/>
      <c r="F24" s="70"/>
      <c r="G24" s="70"/>
      <c r="H24" s="16"/>
      <c r="I24" s="16"/>
      <c r="J24" s="70"/>
      <c r="K24" s="70"/>
      <c r="L24" s="70"/>
      <c r="M24" s="16"/>
      <c r="N24" s="70"/>
      <c r="O24" s="70"/>
      <c r="P24" s="70"/>
      <c r="Q24" s="70"/>
      <c r="R24" s="1"/>
      <c r="S24" s="1"/>
    </row>
    <row r="25" spans="1:19" ht="123" customHeight="1">
      <c r="A25" s="76"/>
      <c r="B25" s="45" t="s">
        <v>37</v>
      </c>
      <c r="C25" s="76"/>
      <c r="D25" s="78"/>
      <c r="E25" s="16"/>
      <c r="F25" s="71"/>
      <c r="G25" s="71"/>
      <c r="H25" s="16"/>
      <c r="I25" s="16"/>
      <c r="J25" s="71"/>
      <c r="K25" s="71"/>
      <c r="L25" s="71"/>
      <c r="M25" s="16"/>
      <c r="N25" s="71"/>
      <c r="O25" s="71"/>
      <c r="P25" s="71"/>
      <c r="Q25" s="71"/>
      <c r="R25" s="1"/>
      <c r="S25" s="1"/>
    </row>
    <row r="26" spans="1:19" ht="20.25" customHeight="1">
      <c r="A26" s="76"/>
      <c r="B26" s="7" t="s">
        <v>28</v>
      </c>
      <c r="C26" s="76"/>
      <c r="D26" s="78"/>
      <c r="E26" s="25">
        <v>57000</v>
      </c>
      <c r="F26" s="24">
        <v>0</v>
      </c>
      <c r="G26" s="24">
        <v>57000</v>
      </c>
      <c r="H26" s="72"/>
      <c r="I26" s="73"/>
      <c r="J26" s="73"/>
      <c r="K26" s="73"/>
      <c r="L26" s="73"/>
      <c r="M26" s="73"/>
      <c r="N26" s="73"/>
      <c r="O26" s="73"/>
      <c r="P26" s="73"/>
      <c r="Q26" s="74"/>
      <c r="R26" s="1"/>
      <c r="S26" s="1"/>
    </row>
    <row r="27" spans="1:19" ht="20.25" customHeight="1" thickBot="1">
      <c r="A27" s="91"/>
      <c r="B27" s="11" t="s">
        <v>33</v>
      </c>
      <c r="C27" s="91"/>
      <c r="D27" s="92"/>
      <c r="E27" s="10">
        <v>57000</v>
      </c>
      <c r="F27" s="17">
        <v>0</v>
      </c>
      <c r="G27" s="17">
        <v>57000</v>
      </c>
      <c r="H27" s="10">
        <f>I27+M27</f>
        <v>57000</v>
      </c>
      <c r="I27" s="10">
        <v>0</v>
      </c>
      <c r="J27" s="17">
        <v>0</v>
      </c>
      <c r="K27" s="17">
        <v>0</v>
      </c>
      <c r="L27" s="17">
        <v>0</v>
      </c>
      <c r="M27" s="10">
        <v>57000</v>
      </c>
      <c r="N27" s="17">
        <v>0</v>
      </c>
      <c r="O27" s="17">
        <v>0</v>
      </c>
      <c r="P27" s="17">
        <v>0</v>
      </c>
      <c r="Q27" s="17">
        <v>57000</v>
      </c>
      <c r="R27" s="1"/>
      <c r="S27" s="1"/>
    </row>
    <row r="28" spans="1:19" ht="31.15" customHeight="1">
      <c r="A28" s="43"/>
      <c r="B28" s="19" t="s">
        <v>16</v>
      </c>
      <c r="C28" s="43"/>
      <c r="D28" s="44"/>
      <c r="E28" s="86"/>
      <c r="F28" s="88"/>
      <c r="G28" s="88"/>
      <c r="H28" s="86"/>
      <c r="I28" s="86"/>
      <c r="J28" s="88"/>
      <c r="K28" s="88"/>
      <c r="L28" s="88"/>
      <c r="M28" s="86"/>
      <c r="N28" s="88"/>
      <c r="O28" s="88"/>
      <c r="P28" s="88"/>
      <c r="Q28" s="89"/>
      <c r="R28" s="1"/>
      <c r="S28" s="1"/>
    </row>
    <row r="29" spans="1:19" ht="117" customHeight="1">
      <c r="A29" s="43" t="s">
        <v>41</v>
      </c>
      <c r="B29" s="45" t="s">
        <v>36</v>
      </c>
      <c r="C29" s="43"/>
      <c r="D29" s="44"/>
      <c r="E29" s="87"/>
      <c r="F29" s="71"/>
      <c r="G29" s="71"/>
      <c r="H29" s="87"/>
      <c r="I29" s="87"/>
      <c r="J29" s="71"/>
      <c r="K29" s="71"/>
      <c r="L29" s="71"/>
      <c r="M29" s="87"/>
      <c r="N29" s="71"/>
      <c r="O29" s="71"/>
      <c r="P29" s="71"/>
      <c r="Q29" s="90"/>
      <c r="R29" s="1"/>
      <c r="S29" s="1"/>
    </row>
    <row r="30" spans="1:19" ht="20.25" customHeight="1">
      <c r="A30" s="43"/>
      <c r="B30" s="7" t="s">
        <v>28</v>
      </c>
      <c r="C30" s="43"/>
      <c r="D30" s="44"/>
      <c r="E30" s="23">
        <f>F30+G30</f>
        <v>36300</v>
      </c>
      <c r="F30" s="24">
        <v>1815</v>
      </c>
      <c r="G30" s="24">
        <v>34485</v>
      </c>
      <c r="H30" s="72"/>
      <c r="I30" s="73"/>
      <c r="J30" s="73"/>
      <c r="K30" s="73"/>
      <c r="L30" s="73"/>
      <c r="M30" s="73"/>
      <c r="N30" s="73"/>
      <c r="O30" s="73"/>
      <c r="P30" s="73"/>
      <c r="Q30" s="74"/>
      <c r="R30" s="1"/>
      <c r="S30" s="1"/>
    </row>
    <row r="31" spans="1:19" ht="20.25" customHeight="1">
      <c r="A31" s="43"/>
      <c r="B31" s="11" t="s">
        <v>33</v>
      </c>
      <c r="C31" s="43"/>
      <c r="D31" s="44"/>
      <c r="E31" s="8">
        <f t="shared" ref="E31" si="4">F31+G31</f>
        <v>36300</v>
      </c>
      <c r="F31" s="13">
        <v>1815</v>
      </c>
      <c r="G31" s="13">
        <v>34485</v>
      </c>
      <c r="H31" s="10">
        <f t="shared" ref="H31" si="5">I31+M31</f>
        <v>36300</v>
      </c>
      <c r="I31" s="8">
        <f t="shared" ref="I31" si="6">J31+K31+L31</f>
        <v>1815</v>
      </c>
      <c r="J31" s="9">
        <v>0</v>
      </c>
      <c r="K31" s="9">
        <v>0</v>
      </c>
      <c r="L31" s="9">
        <v>1815</v>
      </c>
      <c r="M31" s="8">
        <f t="shared" ref="M31" si="7">N31+O31+P31+Q31</f>
        <v>34485</v>
      </c>
      <c r="N31" s="9">
        <v>0</v>
      </c>
      <c r="O31" s="9">
        <v>0</v>
      </c>
      <c r="P31" s="9">
        <v>0</v>
      </c>
      <c r="Q31" s="17">
        <v>34485</v>
      </c>
      <c r="R31" s="1"/>
      <c r="S31" s="1"/>
    </row>
    <row r="32" spans="1:19" ht="31.5" customHeight="1">
      <c r="A32" s="76" t="s">
        <v>49</v>
      </c>
      <c r="B32" s="26" t="s">
        <v>16</v>
      </c>
      <c r="C32" s="76" t="s">
        <v>43</v>
      </c>
      <c r="D32" s="78" t="s">
        <v>44</v>
      </c>
      <c r="E32" s="100"/>
      <c r="F32" s="98"/>
      <c r="G32" s="98"/>
      <c r="H32" s="100"/>
      <c r="I32" s="100"/>
      <c r="J32" s="98"/>
      <c r="K32" s="98"/>
      <c r="L32" s="98"/>
      <c r="M32" s="100"/>
      <c r="N32" s="98"/>
      <c r="O32" s="98"/>
      <c r="P32" s="98"/>
      <c r="Q32" s="98"/>
      <c r="R32" s="1"/>
      <c r="S32" s="1"/>
    </row>
    <row r="33" spans="1:19" ht="100.5" customHeight="1">
      <c r="A33" s="76"/>
      <c r="B33" s="46" t="s">
        <v>42</v>
      </c>
      <c r="C33" s="76"/>
      <c r="D33" s="78"/>
      <c r="E33" s="87"/>
      <c r="F33" s="99"/>
      <c r="G33" s="99"/>
      <c r="H33" s="87"/>
      <c r="I33" s="87"/>
      <c r="J33" s="99"/>
      <c r="K33" s="99"/>
      <c r="L33" s="99"/>
      <c r="M33" s="87"/>
      <c r="N33" s="99"/>
      <c r="O33" s="99"/>
      <c r="P33" s="99"/>
      <c r="Q33" s="99"/>
      <c r="R33" s="1"/>
      <c r="S33" s="1"/>
    </row>
    <row r="34" spans="1:19" ht="20.25" customHeight="1">
      <c r="A34" s="76"/>
      <c r="B34" s="7" t="s">
        <v>28</v>
      </c>
      <c r="C34" s="76"/>
      <c r="D34" s="78"/>
      <c r="E34" s="23">
        <f>F34+G34</f>
        <v>2145559</v>
      </c>
      <c r="F34" s="24">
        <v>729834</v>
      </c>
      <c r="G34" s="24">
        <v>1415725</v>
      </c>
      <c r="H34" s="72"/>
      <c r="I34" s="73"/>
      <c r="J34" s="73"/>
      <c r="K34" s="73"/>
      <c r="L34" s="73"/>
      <c r="M34" s="73"/>
      <c r="N34" s="73"/>
      <c r="O34" s="73"/>
      <c r="P34" s="73"/>
      <c r="Q34" s="74"/>
      <c r="R34" s="1"/>
      <c r="S34" s="1"/>
    </row>
    <row r="35" spans="1:19" ht="20.25" customHeight="1">
      <c r="A35" s="76"/>
      <c r="B35" s="11" t="s">
        <v>33</v>
      </c>
      <c r="C35" s="76"/>
      <c r="D35" s="78"/>
      <c r="E35" s="8">
        <f>F35+G35</f>
        <v>450000</v>
      </c>
      <c r="F35" s="9">
        <v>150000</v>
      </c>
      <c r="G35" s="9">
        <v>300000</v>
      </c>
      <c r="H35" s="10">
        <f t="shared" ref="H35" si="8">I35+M35</f>
        <v>450000</v>
      </c>
      <c r="I35" s="8">
        <f t="shared" ref="I35" si="9">SUM(J35:L35)</f>
        <v>150000</v>
      </c>
      <c r="J35" s="9">
        <v>0</v>
      </c>
      <c r="K35" s="9">
        <v>0</v>
      </c>
      <c r="L35" s="9">
        <v>150000</v>
      </c>
      <c r="M35" s="8">
        <f t="shared" ref="M35" si="10">N35+O35+P35+Q35</f>
        <v>300000</v>
      </c>
      <c r="N35" s="9">
        <v>0</v>
      </c>
      <c r="O35" s="9">
        <v>0</v>
      </c>
      <c r="P35" s="9">
        <v>0</v>
      </c>
      <c r="Q35" s="9">
        <v>300000</v>
      </c>
      <c r="R35" s="1"/>
      <c r="S35" s="1"/>
    </row>
    <row r="36" spans="1:19" ht="35.450000000000003" customHeight="1">
      <c r="A36" s="75" t="s">
        <v>51</v>
      </c>
      <c r="B36" s="26" t="s">
        <v>16</v>
      </c>
      <c r="C36" s="75" t="s">
        <v>54</v>
      </c>
      <c r="D36" s="75" t="s">
        <v>52</v>
      </c>
      <c r="E36" s="97"/>
      <c r="F36" s="70"/>
      <c r="G36" s="70"/>
      <c r="H36" s="97"/>
      <c r="I36" s="97"/>
      <c r="J36" s="70"/>
      <c r="K36" s="70"/>
      <c r="L36" s="70"/>
      <c r="M36" s="97"/>
      <c r="N36" s="70"/>
      <c r="O36" s="70"/>
      <c r="P36" s="70"/>
      <c r="Q36" s="70"/>
      <c r="R36" s="1"/>
      <c r="S36" s="1"/>
    </row>
    <row r="37" spans="1:19" ht="69" customHeight="1">
      <c r="A37" s="76"/>
      <c r="B37" s="50" t="s">
        <v>53</v>
      </c>
      <c r="C37" s="76"/>
      <c r="D37" s="76"/>
      <c r="E37" s="87"/>
      <c r="F37" s="71"/>
      <c r="G37" s="71"/>
      <c r="H37" s="87"/>
      <c r="I37" s="87"/>
      <c r="J37" s="71"/>
      <c r="K37" s="71"/>
      <c r="L37" s="71"/>
      <c r="M37" s="87"/>
      <c r="N37" s="71"/>
      <c r="O37" s="71"/>
      <c r="P37" s="71"/>
      <c r="Q37" s="71"/>
      <c r="R37" s="1"/>
      <c r="S37" s="1"/>
    </row>
    <row r="38" spans="1:19" ht="20.25" customHeight="1">
      <c r="A38" s="76"/>
      <c r="B38" s="7" t="s">
        <v>28</v>
      </c>
      <c r="C38" s="76"/>
      <c r="D38" s="76"/>
      <c r="E38" s="25">
        <f>F38+G38</f>
        <v>1418621</v>
      </c>
      <c r="F38" s="30">
        <v>237490</v>
      </c>
      <c r="G38" s="30">
        <v>1181131</v>
      </c>
      <c r="H38" s="101"/>
      <c r="I38" s="102"/>
      <c r="J38" s="102"/>
      <c r="K38" s="102"/>
      <c r="L38" s="102"/>
      <c r="M38" s="102"/>
      <c r="N38" s="102"/>
      <c r="O38" s="102"/>
      <c r="P38" s="102"/>
      <c r="Q38" s="103"/>
      <c r="R38" s="1"/>
      <c r="S38" s="1"/>
    </row>
    <row r="39" spans="1:19" ht="15" customHeight="1">
      <c r="A39" s="76"/>
      <c r="B39" s="11" t="s">
        <v>33</v>
      </c>
      <c r="C39" s="76"/>
      <c r="D39" s="76"/>
      <c r="E39" s="10">
        <f>F39+G39</f>
        <v>688652</v>
      </c>
      <c r="F39" s="28">
        <v>100000</v>
      </c>
      <c r="G39" s="28">
        <v>588652</v>
      </c>
      <c r="H39" s="29">
        <f>I39+M39</f>
        <v>688652</v>
      </c>
      <c r="I39" s="10">
        <f>SUM(J39:L39)</f>
        <v>100000</v>
      </c>
      <c r="J39" s="28">
        <v>0</v>
      </c>
      <c r="K39" s="28">
        <v>0</v>
      </c>
      <c r="L39" s="28">
        <v>100000</v>
      </c>
      <c r="M39" s="10">
        <f>SUM(N39:Q39)</f>
        <v>588652</v>
      </c>
      <c r="N39" s="28">
        <v>0</v>
      </c>
      <c r="O39" s="28">
        <v>0</v>
      </c>
      <c r="P39" s="28">
        <v>0</v>
      </c>
      <c r="Q39" s="28">
        <v>588652</v>
      </c>
      <c r="R39" s="1"/>
      <c r="S39" s="1"/>
    </row>
    <row r="40" spans="1:19" ht="15" customHeight="1">
      <c r="A40" s="91"/>
      <c r="B40" s="11" t="s">
        <v>35</v>
      </c>
      <c r="C40" s="91"/>
      <c r="D40" s="91"/>
      <c r="E40" s="10">
        <f>F40+G40</f>
        <v>719969</v>
      </c>
      <c r="F40" s="28">
        <v>127490</v>
      </c>
      <c r="G40" s="28">
        <v>592479</v>
      </c>
      <c r="H40" s="29">
        <f>I40+M40</f>
        <v>719969</v>
      </c>
      <c r="I40" s="10">
        <f>SUM(J40:L40)</f>
        <v>127490</v>
      </c>
      <c r="J40" s="28">
        <v>0</v>
      </c>
      <c r="K40" s="28">
        <v>0</v>
      </c>
      <c r="L40" s="28">
        <v>127490</v>
      </c>
      <c r="M40" s="10">
        <f>SUM(N40:Q40)</f>
        <v>592479</v>
      </c>
      <c r="N40" s="28">
        <v>0</v>
      </c>
      <c r="O40" s="28">
        <v>0</v>
      </c>
      <c r="P40" s="28">
        <v>0</v>
      </c>
      <c r="Q40" s="28">
        <v>592479</v>
      </c>
      <c r="R40" s="1"/>
      <c r="S40" s="1"/>
    </row>
    <row r="41" spans="1:19" ht="27.75" customHeight="1">
      <c r="A41" s="75" t="s">
        <v>56</v>
      </c>
      <c r="B41" s="19" t="s">
        <v>57</v>
      </c>
      <c r="C41" s="75" t="s">
        <v>31</v>
      </c>
      <c r="D41" s="85" t="s">
        <v>32</v>
      </c>
      <c r="E41" s="97"/>
      <c r="F41" s="70"/>
      <c r="G41" s="70"/>
      <c r="H41" s="97"/>
      <c r="I41" s="97"/>
      <c r="J41" s="70"/>
      <c r="K41" s="70"/>
      <c r="L41" s="70"/>
      <c r="M41" s="97"/>
      <c r="N41" s="70"/>
      <c r="O41" s="70"/>
      <c r="P41" s="70"/>
      <c r="Q41" s="70"/>
      <c r="R41" s="1"/>
    </row>
    <row r="42" spans="1:19" ht="67.5" customHeight="1">
      <c r="A42" s="76"/>
      <c r="B42" s="46" t="s">
        <v>30</v>
      </c>
      <c r="C42" s="76"/>
      <c r="D42" s="78"/>
      <c r="E42" s="87"/>
      <c r="F42" s="71"/>
      <c r="G42" s="71"/>
      <c r="H42" s="87"/>
      <c r="I42" s="87"/>
      <c r="J42" s="71"/>
      <c r="K42" s="71"/>
      <c r="L42" s="71"/>
      <c r="M42" s="87"/>
      <c r="N42" s="71"/>
      <c r="O42" s="71"/>
      <c r="P42" s="71"/>
      <c r="Q42" s="71"/>
      <c r="R42" s="1"/>
    </row>
    <row r="43" spans="1:19" ht="20.25" customHeight="1">
      <c r="A43" s="76"/>
      <c r="B43" s="7" t="s">
        <v>28</v>
      </c>
      <c r="C43" s="76"/>
      <c r="D43" s="78"/>
      <c r="E43" s="23">
        <f>E44</f>
        <v>5310000</v>
      </c>
      <c r="F43" s="24">
        <f>F44</f>
        <v>1828000</v>
      </c>
      <c r="G43" s="24">
        <f>G44</f>
        <v>3482000</v>
      </c>
      <c r="H43" s="72"/>
      <c r="I43" s="73"/>
      <c r="J43" s="73"/>
      <c r="K43" s="73"/>
      <c r="L43" s="73"/>
      <c r="M43" s="73"/>
      <c r="N43" s="73"/>
      <c r="O43" s="73"/>
      <c r="P43" s="73"/>
      <c r="Q43" s="74"/>
      <c r="R43" s="1"/>
    </row>
    <row r="44" spans="1:19" ht="17.25" customHeight="1">
      <c r="A44" s="91"/>
      <c r="B44" s="12" t="s">
        <v>33</v>
      </c>
      <c r="C44" s="76"/>
      <c r="D44" s="78"/>
      <c r="E44" s="8">
        <f t="shared" ref="E44" si="11">F44+G44</f>
        <v>5310000</v>
      </c>
      <c r="F44" s="9">
        <f>1830000-2000</f>
        <v>1828000</v>
      </c>
      <c r="G44" s="9">
        <f>3500000-18000</f>
        <v>3482000</v>
      </c>
      <c r="H44" s="10">
        <f t="shared" ref="H44" si="12">I44+M44</f>
        <v>5310000</v>
      </c>
      <c r="I44" s="8">
        <f t="shared" ref="I44" si="13">J44+K44+L44</f>
        <v>1828000</v>
      </c>
      <c r="J44" s="9">
        <v>1800000</v>
      </c>
      <c r="K44" s="9">
        <v>0</v>
      </c>
      <c r="L44" s="9">
        <f>30000-2000</f>
        <v>28000</v>
      </c>
      <c r="M44" s="8">
        <f t="shared" ref="M44" si="14">N44+O44+P44+Q44</f>
        <v>3482000</v>
      </c>
      <c r="N44" s="9">
        <v>0</v>
      </c>
      <c r="O44" s="9">
        <v>0</v>
      </c>
      <c r="P44" s="9">
        <v>0</v>
      </c>
      <c r="Q44" s="9">
        <f>3500000-18000</f>
        <v>3482000</v>
      </c>
      <c r="R44" s="1"/>
    </row>
    <row r="45" spans="1:19" ht="31.9" customHeight="1">
      <c r="A45" s="75" t="s">
        <v>58</v>
      </c>
      <c r="B45" s="19" t="s">
        <v>16</v>
      </c>
      <c r="C45" s="85" t="s">
        <v>31</v>
      </c>
      <c r="D45" s="85" t="s">
        <v>47</v>
      </c>
      <c r="E45" s="16"/>
      <c r="F45" s="70"/>
      <c r="G45" s="70"/>
      <c r="H45" s="16"/>
      <c r="I45" s="16"/>
      <c r="J45" s="70"/>
      <c r="K45" s="70"/>
      <c r="L45" s="70"/>
      <c r="M45" s="16"/>
      <c r="N45" s="70"/>
      <c r="O45" s="70"/>
      <c r="P45" s="70"/>
      <c r="Q45" s="70"/>
      <c r="R45" s="1"/>
      <c r="S45" s="1"/>
    </row>
    <row r="46" spans="1:19" ht="83.25" customHeight="1">
      <c r="A46" s="76"/>
      <c r="B46" s="49" t="s">
        <v>46</v>
      </c>
      <c r="C46" s="78"/>
      <c r="D46" s="78"/>
      <c r="E46" s="16"/>
      <c r="F46" s="71"/>
      <c r="G46" s="71"/>
      <c r="H46" s="16"/>
      <c r="I46" s="16"/>
      <c r="J46" s="71"/>
      <c r="K46" s="71"/>
      <c r="L46" s="71"/>
      <c r="M46" s="16"/>
      <c r="N46" s="71"/>
      <c r="O46" s="71"/>
      <c r="P46" s="71"/>
      <c r="Q46" s="71"/>
      <c r="R46" s="1"/>
      <c r="S46" s="1"/>
    </row>
    <row r="47" spans="1:19" ht="18.75" customHeight="1">
      <c r="A47" s="76"/>
      <c r="B47" s="21" t="s">
        <v>28</v>
      </c>
      <c r="C47" s="78"/>
      <c r="D47" s="78"/>
      <c r="E47" s="25">
        <f>F47+G47</f>
        <v>121765</v>
      </c>
      <c r="F47" s="24">
        <v>18265</v>
      </c>
      <c r="G47" s="24">
        <v>103500</v>
      </c>
      <c r="H47" s="72"/>
      <c r="I47" s="73"/>
      <c r="J47" s="73"/>
      <c r="K47" s="73"/>
      <c r="L47" s="73"/>
      <c r="M47" s="73"/>
      <c r="N47" s="73"/>
      <c r="O47" s="73"/>
      <c r="P47" s="73"/>
      <c r="Q47" s="74"/>
      <c r="R47" s="1"/>
      <c r="S47" s="1"/>
    </row>
    <row r="48" spans="1:19" ht="19.5" customHeight="1" thickBot="1">
      <c r="A48" s="77"/>
      <c r="B48" s="22" t="s">
        <v>33</v>
      </c>
      <c r="C48" s="78"/>
      <c r="D48" s="78"/>
      <c r="E48" s="10">
        <f>F48+G48</f>
        <v>35014</v>
      </c>
      <c r="F48" s="20">
        <v>5252</v>
      </c>
      <c r="G48" s="20">
        <v>29762</v>
      </c>
      <c r="H48" s="10">
        <f t="shared" ref="H48" si="15">I48+M48</f>
        <v>35014</v>
      </c>
      <c r="I48" s="8">
        <f t="shared" ref="I48" si="16">J48+K48+L48</f>
        <v>5252</v>
      </c>
      <c r="J48" s="18">
        <v>0</v>
      </c>
      <c r="K48" s="18">
        <v>0</v>
      </c>
      <c r="L48" s="18">
        <v>5252</v>
      </c>
      <c r="M48" s="8">
        <f t="shared" ref="M48" si="17">N48+O48+P48+Q48</f>
        <v>29762</v>
      </c>
      <c r="N48" s="18">
        <v>0</v>
      </c>
      <c r="O48" s="18">
        <v>0</v>
      </c>
      <c r="P48" s="18">
        <v>0</v>
      </c>
      <c r="Q48" s="18">
        <v>29762</v>
      </c>
      <c r="R48" s="1"/>
      <c r="S48" s="1"/>
    </row>
    <row r="49" spans="1:19" ht="18.75" customHeight="1" thickBot="1">
      <c r="A49" s="143" t="s">
        <v>23</v>
      </c>
      <c r="B49" s="114"/>
      <c r="C49" s="114"/>
      <c r="D49" s="144"/>
      <c r="E49" s="32">
        <f>F49+G49</f>
        <v>3116304</v>
      </c>
      <c r="F49" s="31">
        <f>F52+F57+F62+F66</f>
        <v>363913</v>
      </c>
      <c r="G49" s="32">
        <f>G52+G57+G62+G66</f>
        <v>2752391</v>
      </c>
      <c r="H49" s="31">
        <f>I49+M49</f>
        <v>1363710</v>
      </c>
      <c r="I49" s="32">
        <f>J49+K49+L49</f>
        <v>103740</v>
      </c>
      <c r="J49" s="31">
        <f>J53+J58+J63+J67</f>
        <v>0</v>
      </c>
      <c r="K49" s="32">
        <f t="shared" ref="K49:L49" si="18">K53+K58+K63+K67</f>
        <v>0</v>
      </c>
      <c r="L49" s="31">
        <f t="shared" si="18"/>
        <v>103740</v>
      </c>
      <c r="M49" s="32">
        <f>SUM(N49:Q49)</f>
        <v>1259970</v>
      </c>
      <c r="N49" s="31">
        <f>N53+N58+N63+N67</f>
        <v>0</v>
      </c>
      <c r="O49" s="32">
        <f t="shared" ref="O49:Q49" si="19">O53+O58+O63+O67</f>
        <v>0</v>
      </c>
      <c r="P49" s="31">
        <f t="shared" si="19"/>
        <v>0</v>
      </c>
      <c r="Q49" s="31">
        <f t="shared" si="19"/>
        <v>1259970</v>
      </c>
      <c r="R49" s="1"/>
    </row>
    <row r="50" spans="1:19" ht="27.75" customHeight="1">
      <c r="A50" s="75" t="s">
        <v>25</v>
      </c>
      <c r="B50" s="19" t="s">
        <v>16</v>
      </c>
      <c r="C50" s="85" t="s">
        <v>31</v>
      </c>
      <c r="D50" s="85" t="s">
        <v>20</v>
      </c>
      <c r="E50" s="86"/>
      <c r="F50" s="88"/>
      <c r="G50" s="88"/>
      <c r="H50" s="86"/>
      <c r="I50" s="86"/>
      <c r="J50" s="88"/>
      <c r="K50" s="88"/>
      <c r="L50" s="88"/>
      <c r="M50" s="86"/>
      <c r="N50" s="88"/>
      <c r="O50" s="88"/>
      <c r="P50" s="88"/>
      <c r="Q50" s="89"/>
      <c r="R50" s="1"/>
      <c r="S50" s="1"/>
    </row>
    <row r="51" spans="1:19" ht="107.45" customHeight="1">
      <c r="A51" s="76"/>
      <c r="B51" s="45" t="s">
        <v>36</v>
      </c>
      <c r="C51" s="78"/>
      <c r="D51" s="78"/>
      <c r="E51" s="87"/>
      <c r="F51" s="71"/>
      <c r="G51" s="71"/>
      <c r="H51" s="87"/>
      <c r="I51" s="87"/>
      <c r="J51" s="71"/>
      <c r="K51" s="71"/>
      <c r="L51" s="71"/>
      <c r="M51" s="87"/>
      <c r="N51" s="71"/>
      <c r="O51" s="71"/>
      <c r="P51" s="71"/>
      <c r="Q51" s="90"/>
      <c r="R51" s="1"/>
      <c r="S51" s="1"/>
    </row>
    <row r="52" spans="1:19" ht="17.25" customHeight="1">
      <c r="A52" s="76"/>
      <c r="B52" s="7" t="s">
        <v>28</v>
      </c>
      <c r="C52" s="78"/>
      <c r="D52" s="78"/>
      <c r="E52" s="23">
        <f>F52+G52</f>
        <v>348624</v>
      </c>
      <c r="F52" s="24">
        <f>19247-1815</f>
        <v>17432</v>
      </c>
      <c r="G52" s="24">
        <f>365677-34485</f>
        <v>331192</v>
      </c>
      <c r="H52" s="72"/>
      <c r="I52" s="73"/>
      <c r="J52" s="73"/>
      <c r="K52" s="73"/>
      <c r="L52" s="73"/>
      <c r="M52" s="73"/>
      <c r="N52" s="73"/>
      <c r="O52" s="73"/>
      <c r="P52" s="73"/>
      <c r="Q52" s="74"/>
      <c r="R52" s="1"/>
      <c r="S52" s="1"/>
    </row>
    <row r="53" spans="1:19" ht="15.75" customHeight="1">
      <c r="A53" s="76"/>
      <c r="B53" s="11" t="s">
        <v>33</v>
      </c>
      <c r="C53" s="78"/>
      <c r="D53" s="78"/>
      <c r="E53" s="8">
        <f t="shared" ref="E53:E54" si="20">F53+G53</f>
        <v>323334</v>
      </c>
      <c r="F53" s="13">
        <v>14109</v>
      </c>
      <c r="G53" s="13">
        <v>309225</v>
      </c>
      <c r="H53" s="10">
        <f t="shared" ref="H53:H54" si="21">I53+M53</f>
        <v>323334</v>
      </c>
      <c r="I53" s="8">
        <f t="shared" ref="I53:I54" si="22">J53+K53+L53</f>
        <v>14109</v>
      </c>
      <c r="J53" s="9">
        <v>0</v>
      </c>
      <c r="K53" s="9">
        <v>0</v>
      </c>
      <c r="L53" s="9">
        <v>14109</v>
      </c>
      <c r="M53" s="8">
        <f t="shared" ref="M53:M54" si="23">N53+O53+P53+Q53</f>
        <v>309225</v>
      </c>
      <c r="N53" s="9">
        <v>0</v>
      </c>
      <c r="O53" s="9">
        <v>0</v>
      </c>
      <c r="P53" s="9">
        <v>0</v>
      </c>
      <c r="Q53" s="17">
        <v>309225</v>
      </c>
      <c r="R53" s="1"/>
      <c r="S53" s="1"/>
    </row>
    <row r="54" spans="1:19" ht="15.75" customHeight="1" thickBot="1">
      <c r="A54" s="91"/>
      <c r="B54" s="11" t="s">
        <v>35</v>
      </c>
      <c r="C54" s="92"/>
      <c r="D54" s="92"/>
      <c r="E54" s="8">
        <f t="shared" si="20"/>
        <v>23250</v>
      </c>
      <c r="F54" s="13">
        <v>1163</v>
      </c>
      <c r="G54" s="13">
        <v>22087</v>
      </c>
      <c r="H54" s="10">
        <f t="shared" si="21"/>
        <v>23250</v>
      </c>
      <c r="I54" s="8">
        <f t="shared" si="22"/>
        <v>1163</v>
      </c>
      <c r="J54" s="9">
        <v>0</v>
      </c>
      <c r="K54" s="9">
        <v>0</v>
      </c>
      <c r="L54" s="9">
        <v>1163</v>
      </c>
      <c r="M54" s="8">
        <f t="shared" si="23"/>
        <v>22087</v>
      </c>
      <c r="N54" s="9">
        <v>0</v>
      </c>
      <c r="O54" s="9">
        <v>0</v>
      </c>
      <c r="P54" s="9">
        <v>0</v>
      </c>
      <c r="Q54" s="17">
        <v>22087</v>
      </c>
      <c r="R54" s="1"/>
      <c r="S54" s="1"/>
    </row>
    <row r="55" spans="1:19" ht="27" customHeight="1">
      <c r="A55" s="75" t="s">
        <v>24</v>
      </c>
      <c r="B55" s="19" t="s">
        <v>16</v>
      </c>
      <c r="C55" s="85" t="s">
        <v>31</v>
      </c>
      <c r="D55" s="85" t="s">
        <v>20</v>
      </c>
      <c r="E55" s="86"/>
      <c r="F55" s="88"/>
      <c r="G55" s="88"/>
      <c r="H55" s="86"/>
      <c r="I55" s="86"/>
      <c r="J55" s="88"/>
      <c r="K55" s="88"/>
      <c r="L55" s="88"/>
      <c r="M55" s="86"/>
      <c r="N55" s="88"/>
      <c r="O55" s="88"/>
      <c r="P55" s="88"/>
      <c r="Q55" s="89"/>
      <c r="R55" s="1"/>
      <c r="S55" s="1"/>
    </row>
    <row r="56" spans="1:19" ht="117.75" customHeight="1">
      <c r="A56" s="76"/>
      <c r="B56" s="45" t="s">
        <v>37</v>
      </c>
      <c r="C56" s="78"/>
      <c r="D56" s="78"/>
      <c r="E56" s="87"/>
      <c r="F56" s="71"/>
      <c r="G56" s="71"/>
      <c r="H56" s="87"/>
      <c r="I56" s="87"/>
      <c r="J56" s="71"/>
      <c r="K56" s="71"/>
      <c r="L56" s="71"/>
      <c r="M56" s="87"/>
      <c r="N56" s="71"/>
      <c r="O56" s="71"/>
      <c r="P56" s="71"/>
      <c r="Q56" s="90"/>
      <c r="R56" s="1"/>
      <c r="S56" s="1"/>
    </row>
    <row r="57" spans="1:19" ht="19.5" customHeight="1">
      <c r="A57" s="76"/>
      <c r="B57" s="7" t="s">
        <v>28</v>
      </c>
      <c r="C57" s="78"/>
      <c r="D57" s="78"/>
      <c r="E57" s="23">
        <f>G57+F57</f>
        <v>370225</v>
      </c>
      <c r="F57" s="24">
        <v>21362</v>
      </c>
      <c r="G57" s="24">
        <v>348863</v>
      </c>
      <c r="H57" s="72"/>
      <c r="I57" s="73"/>
      <c r="J57" s="73"/>
      <c r="K57" s="73"/>
      <c r="L57" s="73"/>
      <c r="M57" s="73"/>
      <c r="N57" s="73"/>
      <c r="O57" s="73"/>
      <c r="P57" s="73"/>
      <c r="Q57" s="74"/>
      <c r="R57" s="1"/>
      <c r="S57" s="1"/>
    </row>
    <row r="58" spans="1:19" ht="21" customHeight="1">
      <c r="A58" s="76"/>
      <c r="B58" s="11" t="s">
        <v>33</v>
      </c>
      <c r="C58" s="78"/>
      <c r="D58" s="78"/>
      <c r="E58" s="8">
        <f t="shared" ref="E58:E59" si="24">F58+G58</f>
        <v>310995</v>
      </c>
      <c r="F58" s="13">
        <v>4755</v>
      </c>
      <c r="G58" s="13">
        <v>306240</v>
      </c>
      <c r="H58" s="10">
        <f t="shared" ref="H58:H59" si="25">I58+M58</f>
        <v>310995</v>
      </c>
      <c r="I58" s="8">
        <f t="shared" ref="I58:I59" si="26">J58+K58+L58</f>
        <v>4755</v>
      </c>
      <c r="J58" s="9">
        <v>0</v>
      </c>
      <c r="K58" s="9">
        <v>0</v>
      </c>
      <c r="L58" s="9">
        <v>4755</v>
      </c>
      <c r="M58" s="8">
        <f t="shared" ref="M58:M59" si="27">N58+O58+P58+Q58</f>
        <v>306240</v>
      </c>
      <c r="N58" s="9">
        <v>0</v>
      </c>
      <c r="O58" s="9">
        <v>0</v>
      </c>
      <c r="P58" s="9">
        <v>0</v>
      </c>
      <c r="Q58" s="17">
        <v>306240</v>
      </c>
      <c r="R58" s="1"/>
      <c r="S58" s="1"/>
    </row>
    <row r="59" spans="1:19" ht="20.25" customHeight="1">
      <c r="A59" s="91"/>
      <c r="B59" s="11" t="s">
        <v>35</v>
      </c>
      <c r="C59" s="92"/>
      <c r="D59" s="92"/>
      <c r="E59" s="8">
        <f t="shared" si="24"/>
        <v>16430</v>
      </c>
      <c r="F59" s="13">
        <v>822</v>
      </c>
      <c r="G59" s="13">
        <v>15608</v>
      </c>
      <c r="H59" s="10">
        <f t="shared" si="25"/>
        <v>16430</v>
      </c>
      <c r="I59" s="8">
        <f t="shared" si="26"/>
        <v>822</v>
      </c>
      <c r="J59" s="9">
        <v>0</v>
      </c>
      <c r="K59" s="9">
        <v>0</v>
      </c>
      <c r="L59" s="9">
        <v>822</v>
      </c>
      <c r="M59" s="8">
        <f t="shared" si="27"/>
        <v>15608</v>
      </c>
      <c r="N59" s="9">
        <v>0</v>
      </c>
      <c r="O59" s="9">
        <v>0</v>
      </c>
      <c r="P59" s="9">
        <v>0</v>
      </c>
      <c r="Q59" s="17">
        <v>15608</v>
      </c>
      <c r="R59" s="1"/>
      <c r="S59" s="1"/>
    </row>
    <row r="60" spans="1:19" ht="25.5" customHeight="1">
      <c r="A60" s="75" t="s">
        <v>34</v>
      </c>
      <c r="B60" s="19" t="s">
        <v>16</v>
      </c>
      <c r="C60" s="85" t="s">
        <v>31</v>
      </c>
      <c r="D60" s="85" t="s">
        <v>47</v>
      </c>
      <c r="E60" s="16"/>
      <c r="F60" s="70"/>
      <c r="G60" s="70"/>
      <c r="H60" s="16"/>
      <c r="I60" s="16"/>
      <c r="J60" s="70"/>
      <c r="K60" s="70"/>
      <c r="L60" s="70"/>
      <c r="M60" s="16"/>
      <c r="N60" s="70"/>
      <c r="O60" s="70"/>
      <c r="P60" s="70"/>
      <c r="Q60" s="70"/>
      <c r="R60" s="1"/>
      <c r="S60" s="1"/>
    </row>
    <row r="61" spans="1:19" ht="81" customHeight="1">
      <c r="A61" s="76"/>
      <c r="B61" s="49" t="s">
        <v>46</v>
      </c>
      <c r="C61" s="78"/>
      <c r="D61" s="78"/>
      <c r="E61" s="16"/>
      <c r="F61" s="71"/>
      <c r="G61" s="71"/>
      <c r="H61" s="16"/>
      <c r="I61" s="16"/>
      <c r="J61" s="71"/>
      <c r="K61" s="71"/>
      <c r="L61" s="71"/>
      <c r="M61" s="16"/>
      <c r="N61" s="71"/>
      <c r="O61" s="71"/>
      <c r="P61" s="71"/>
      <c r="Q61" s="71"/>
      <c r="R61" s="1"/>
      <c r="S61" s="1"/>
    </row>
    <row r="62" spans="1:19" ht="17.25" customHeight="1">
      <c r="A62" s="76"/>
      <c r="B62" s="21" t="s">
        <v>28</v>
      </c>
      <c r="C62" s="78"/>
      <c r="D62" s="78"/>
      <c r="E62" s="25">
        <f>F62+G62</f>
        <v>1707455</v>
      </c>
      <c r="F62" s="24">
        <v>256119</v>
      </c>
      <c r="G62" s="24">
        <v>1451336</v>
      </c>
      <c r="H62" s="72"/>
      <c r="I62" s="73"/>
      <c r="J62" s="73"/>
      <c r="K62" s="73"/>
      <c r="L62" s="73"/>
      <c r="M62" s="73"/>
      <c r="N62" s="73"/>
      <c r="O62" s="73"/>
      <c r="P62" s="73"/>
      <c r="Q62" s="74"/>
      <c r="R62" s="1"/>
      <c r="S62" s="1"/>
    </row>
    <row r="63" spans="1:19" ht="18" customHeight="1">
      <c r="A63" s="76"/>
      <c r="B63" s="22" t="s">
        <v>33</v>
      </c>
      <c r="C63" s="78"/>
      <c r="D63" s="78"/>
      <c r="E63" s="10">
        <f>F63+G63</f>
        <v>238733</v>
      </c>
      <c r="F63" s="20">
        <v>35811</v>
      </c>
      <c r="G63" s="20">
        <v>202922</v>
      </c>
      <c r="H63" s="10">
        <f>I63+M63</f>
        <v>238733</v>
      </c>
      <c r="I63" s="10">
        <f>SUM(J63:L63)</f>
        <v>35811</v>
      </c>
      <c r="J63" s="18">
        <v>0</v>
      </c>
      <c r="K63" s="18">
        <v>0</v>
      </c>
      <c r="L63" s="18">
        <v>35811</v>
      </c>
      <c r="M63" s="10">
        <v>202922</v>
      </c>
      <c r="N63" s="18">
        <v>0</v>
      </c>
      <c r="O63" s="18">
        <v>0</v>
      </c>
      <c r="P63" s="18">
        <v>0</v>
      </c>
      <c r="Q63" s="18">
        <v>202922</v>
      </c>
      <c r="R63" s="1"/>
      <c r="S63" s="1"/>
    </row>
    <row r="64" spans="1:19" ht="26.25" customHeight="1">
      <c r="A64" s="75" t="s">
        <v>45</v>
      </c>
      <c r="B64" s="27" t="s">
        <v>57</v>
      </c>
      <c r="C64" s="85" t="s">
        <v>31</v>
      </c>
      <c r="D64" s="85" t="s">
        <v>32</v>
      </c>
      <c r="E64" s="16"/>
      <c r="F64" s="70"/>
      <c r="G64" s="70"/>
      <c r="H64" s="16"/>
      <c r="I64" s="16"/>
      <c r="J64" s="70"/>
      <c r="K64" s="70"/>
      <c r="L64" s="70"/>
      <c r="M64" s="16"/>
      <c r="N64" s="70"/>
      <c r="O64" s="70"/>
      <c r="P64" s="70"/>
      <c r="Q64" s="70"/>
      <c r="R64" s="1"/>
      <c r="S64" s="1"/>
    </row>
    <row r="65" spans="1:19" ht="57" customHeight="1">
      <c r="A65" s="76"/>
      <c r="B65" s="49" t="s">
        <v>30</v>
      </c>
      <c r="C65" s="78"/>
      <c r="D65" s="78"/>
      <c r="E65" s="16"/>
      <c r="F65" s="71"/>
      <c r="G65" s="71"/>
      <c r="H65" s="16"/>
      <c r="I65" s="16"/>
      <c r="J65" s="71"/>
      <c r="K65" s="71"/>
      <c r="L65" s="71"/>
      <c r="M65" s="16"/>
      <c r="N65" s="71"/>
      <c r="O65" s="71"/>
      <c r="P65" s="71"/>
      <c r="Q65" s="71"/>
      <c r="R65" s="1"/>
      <c r="S65" s="1"/>
    </row>
    <row r="66" spans="1:19" ht="20.25" customHeight="1">
      <c r="A66" s="76"/>
      <c r="B66" s="21" t="s">
        <v>28</v>
      </c>
      <c r="C66" s="78"/>
      <c r="D66" s="78"/>
      <c r="E66" s="25">
        <f>F66+G66</f>
        <v>690000</v>
      </c>
      <c r="F66" s="24">
        <f>67000+2000</f>
        <v>69000</v>
      </c>
      <c r="G66" s="24">
        <f>603000+18000</f>
        <v>621000</v>
      </c>
      <c r="H66" s="72"/>
      <c r="I66" s="73"/>
      <c r="J66" s="73"/>
      <c r="K66" s="73"/>
      <c r="L66" s="73"/>
      <c r="M66" s="73"/>
      <c r="N66" s="73"/>
      <c r="O66" s="73"/>
      <c r="P66" s="73"/>
      <c r="Q66" s="74"/>
      <c r="R66" s="1"/>
      <c r="S66" s="1"/>
    </row>
    <row r="67" spans="1:19" ht="20.25" customHeight="1">
      <c r="A67" s="76"/>
      <c r="B67" s="22" t="s">
        <v>33</v>
      </c>
      <c r="C67" s="78"/>
      <c r="D67" s="78"/>
      <c r="E67" s="10">
        <f>F67+G67</f>
        <v>490648</v>
      </c>
      <c r="F67" s="20">
        <f>47065+2000</f>
        <v>49065</v>
      </c>
      <c r="G67" s="20">
        <f>423583+18000</f>
        <v>441583</v>
      </c>
      <c r="H67" s="10">
        <f>I67+M67</f>
        <v>490648</v>
      </c>
      <c r="I67" s="10">
        <f>SUM(J67:L67)</f>
        <v>49065</v>
      </c>
      <c r="J67" s="18">
        <v>0</v>
      </c>
      <c r="K67" s="18">
        <v>0</v>
      </c>
      <c r="L67" s="18">
        <f>47065+2000</f>
        <v>49065</v>
      </c>
      <c r="M67" s="10">
        <f>SUM(N67:Q67)</f>
        <v>441583</v>
      </c>
      <c r="N67" s="18">
        <v>0</v>
      </c>
      <c r="O67" s="18">
        <v>0</v>
      </c>
      <c r="P67" s="18">
        <v>0</v>
      </c>
      <c r="Q67" s="18">
        <f>423583+18000</f>
        <v>441583</v>
      </c>
      <c r="R67" s="1"/>
      <c r="S67" s="1"/>
    </row>
    <row r="68" spans="1:19" ht="20.25" customHeight="1" thickBot="1">
      <c r="A68" s="76"/>
      <c r="B68" s="22" t="s">
        <v>35</v>
      </c>
      <c r="C68" s="78"/>
      <c r="D68" s="78"/>
      <c r="E68" s="29">
        <f>F68+G68</f>
        <v>151200</v>
      </c>
      <c r="F68" s="33">
        <v>15120</v>
      </c>
      <c r="G68" s="33">
        <v>136080</v>
      </c>
      <c r="H68" s="29">
        <f>I68+M68</f>
        <v>151200</v>
      </c>
      <c r="I68" s="29">
        <f>SUM(J68:L68)</f>
        <v>15120</v>
      </c>
      <c r="J68" s="28">
        <v>0</v>
      </c>
      <c r="K68" s="28">
        <v>0</v>
      </c>
      <c r="L68" s="28">
        <v>15120</v>
      </c>
      <c r="M68" s="29">
        <f>SUM(N68:Q68)</f>
        <v>136080</v>
      </c>
      <c r="N68" s="28">
        <v>0</v>
      </c>
      <c r="O68" s="28">
        <v>0</v>
      </c>
      <c r="P68" s="28">
        <v>0</v>
      </c>
      <c r="Q68" s="28">
        <v>136080</v>
      </c>
      <c r="R68" s="1"/>
      <c r="S68" s="1"/>
    </row>
    <row r="69" spans="1:19" ht="28.5" customHeight="1" thickBot="1">
      <c r="A69" s="140" t="s">
        <v>27</v>
      </c>
      <c r="B69" s="141"/>
      <c r="C69" s="141"/>
      <c r="D69" s="142"/>
      <c r="E69" s="34">
        <f t="shared" ref="E69:Q69" si="28">E19+E49</f>
        <v>21722426</v>
      </c>
      <c r="F69" s="34">
        <f t="shared" si="28"/>
        <v>7387164</v>
      </c>
      <c r="G69" s="34">
        <f t="shared" si="28"/>
        <v>14335262</v>
      </c>
      <c r="H69" s="34">
        <f t="shared" si="28"/>
        <v>8321432</v>
      </c>
      <c r="I69" s="34">
        <f t="shared" si="28"/>
        <v>2225807</v>
      </c>
      <c r="J69" s="34">
        <f t="shared" si="28"/>
        <v>1800000</v>
      </c>
      <c r="K69" s="34">
        <f t="shared" si="28"/>
        <v>0</v>
      </c>
      <c r="L69" s="34">
        <f t="shared" si="28"/>
        <v>425807</v>
      </c>
      <c r="M69" s="34">
        <f t="shared" si="28"/>
        <v>6095625</v>
      </c>
      <c r="N69" s="34">
        <f t="shared" si="28"/>
        <v>0</v>
      </c>
      <c r="O69" s="34">
        <f t="shared" si="28"/>
        <v>0</v>
      </c>
      <c r="P69" s="34">
        <f t="shared" si="28"/>
        <v>0</v>
      </c>
      <c r="Q69" s="35">
        <f t="shared" si="28"/>
        <v>6095625</v>
      </c>
      <c r="R69" s="1"/>
      <c r="S69" s="1"/>
    </row>
    <row r="70" spans="1:19">
      <c r="A70" s="39"/>
      <c r="B70" s="2"/>
      <c r="C70" s="2"/>
      <c r="D70" s="2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5"/>
    </row>
    <row r="72" spans="1:19">
      <c r="E72" s="42"/>
      <c r="F72" s="42"/>
      <c r="G72" s="42"/>
    </row>
    <row r="75" spans="1:19">
      <c r="E75" s="42"/>
    </row>
  </sheetData>
  <mergeCells count="203">
    <mergeCell ref="N28:N29"/>
    <mergeCell ref="O28:O29"/>
    <mergeCell ref="P28:P29"/>
    <mergeCell ref="Q28:Q29"/>
    <mergeCell ref="H30:Q30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K45:K46"/>
    <mergeCell ref="L45:L46"/>
    <mergeCell ref="N45:N46"/>
    <mergeCell ref="O45:O46"/>
    <mergeCell ref="P45:P46"/>
    <mergeCell ref="Q45:Q46"/>
    <mergeCell ref="H47:Q47"/>
    <mergeCell ref="N1:Q1"/>
    <mergeCell ref="N2:Q2"/>
    <mergeCell ref="N3:Q3"/>
    <mergeCell ref="K36:K37"/>
    <mergeCell ref="L36:L37"/>
    <mergeCell ref="M36:M37"/>
    <mergeCell ref="N36:N37"/>
    <mergeCell ref="O36:O37"/>
    <mergeCell ref="P36:P37"/>
    <mergeCell ref="Q36:Q37"/>
    <mergeCell ref="H38:Q38"/>
    <mergeCell ref="N5:Q5"/>
    <mergeCell ref="N6:Q6"/>
    <mergeCell ref="N7:Q7"/>
    <mergeCell ref="M15:M17"/>
    <mergeCell ref="K32:K33"/>
    <mergeCell ref="L32:L33"/>
    <mergeCell ref="A36:A40"/>
    <mergeCell ref="C36:C40"/>
    <mergeCell ref="D36:D40"/>
    <mergeCell ref="E36:E37"/>
    <mergeCell ref="F36:F37"/>
    <mergeCell ref="G36:G37"/>
    <mergeCell ref="H36:H37"/>
    <mergeCell ref="I36:I37"/>
    <mergeCell ref="J36:J37"/>
    <mergeCell ref="A60:A63"/>
    <mergeCell ref="C60:C63"/>
    <mergeCell ref="D60:D63"/>
    <mergeCell ref="F60:F61"/>
    <mergeCell ref="G60:G61"/>
    <mergeCell ref="J60:J61"/>
    <mergeCell ref="K60:K61"/>
    <mergeCell ref="L60:L61"/>
    <mergeCell ref="N60:N61"/>
    <mergeCell ref="A32:A35"/>
    <mergeCell ref="C32:C35"/>
    <mergeCell ref="D32:D35"/>
    <mergeCell ref="E32:E33"/>
    <mergeCell ref="F32:F33"/>
    <mergeCell ref="G32:G33"/>
    <mergeCell ref="H32:H33"/>
    <mergeCell ref="I32:I33"/>
    <mergeCell ref="J32:J33"/>
    <mergeCell ref="M32:M33"/>
    <mergeCell ref="N32:N33"/>
    <mergeCell ref="O32:O33"/>
    <mergeCell ref="P32:P33"/>
    <mergeCell ref="Q32:Q33"/>
    <mergeCell ref="H34:Q34"/>
    <mergeCell ref="N8:Q8"/>
    <mergeCell ref="A9:Q10"/>
    <mergeCell ref="A12:A17"/>
    <mergeCell ref="B12:B17"/>
    <mergeCell ref="C12:C17"/>
    <mergeCell ref="D12:D17"/>
    <mergeCell ref="E12:E17"/>
    <mergeCell ref="F12:G12"/>
    <mergeCell ref="H12:Q12"/>
    <mergeCell ref="Q16:Q17"/>
    <mergeCell ref="J16:J17"/>
    <mergeCell ref="K16:K17"/>
    <mergeCell ref="L16:L17"/>
    <mergeCell ref="N16:N17"/>
    <mergeCell ref="O16:O17"/>
    <mergeCell ref="P16:P17"/>
    <mergeCell ref="F13:F17"/>
    <mergeCell ref="G13:G17"/>
    <mergeCell ref="H13:H17"/>
    <mergeCell ref="I13:Q13"/>
    <mergeCell ref="I14:L14"/>
    <mergeCell ref="M14:Q14"/>
    <mergeCell ref="I15:I17"/>
    <mergeCell ref="J15:L15"/>
    <mergeCell ref="N15:Q15"/>
    <mergeCell ref="L20:L21"/>
    <mergeCell ref="M20:M21"/>
    <mergeCell ref="N20:N21"/>
    <mergeCell ref="O20:O21"/>
    <mergeCell ref="P20:P21"/>
    <mergeCell ref="Q20:Q21"/>
    <mergeCell ref="A19:D19"/>
    <mergeCell ref="A20:A23"/>
    <mergeCell ref="C20:C23"/>
    <mergeCell ref="D20:D23"/>
    <mergeCell ref="E20:E21"/>
    <mergeCell ref="F20:F21"/>
    <mergeCell ref="G20:G21"/>
    <mergeCell ref="H20:H21"/>
    <mergeCell ref="I20:I21"/>
    <mergeCell ref="H22:Q22"/>
    <mergeCell ref="J20:J21"/>
    <mergeCell ref="K20:K21"/>
    <mergeCell ref="A49:D49"/>
    <mergeCell ref="I41:I42"/>
    <mergeCell ref="J41:J42"/>
    <mergeCell ref="K41:K42"/>
    <mergeCell ref="A41:A44"/>
    <mergeCell ref="C41:C44"/>
    <mergeCell ref="D41:D44"/>
    <mergeCell ref="E41:E42"/>
    <mergeCell ref="F41:F42"/>
    <mergeCell ref="G41:G42"/>
    <mergeCell ref="H41:H42"/>
    <mergeCell ref="H43:Q43"/>
    <mergeCell ref="O41:O42"/>
    <mergeCell ref="P41:P42"/>
    <mergeCell ref="Q41:Q42"/>
    <mergeCell ref="L41:L42"/>
    <mergeCell ref="M41:M42"/>
    <mergeCell ref="N41:N42"/>
    <mergeCell ref="A45:A48"/>
    <mergeCell ref="C45:C48"/>
    <mergeCell ref="D45:D48"/>
    <mergeCell ref="F45:F46"/>
    <mergeCell ref="G45:G46"/>
    <mergeCell ref="J45:J46"/>
    <mergeCell ref="A55:A59"/>
    <mergeCell ref="C55:C59"/>
    <mergeCell ref="D55:D59"/>
    <mergeCell ref="E55:E56"/>
    <mergeCell ref="F55:F56"/>
    <mergeCell ref="G55:G56"/>
    <mergeCell ref="O50:O51"/>
    <mergeCell ref="P50:P51"/>
    <mergeCell ref="Q50:Q51"/>
    <mergeCell ref="H52:Q52"/>
    <mergeCell ref="G50:G51"/>
    <mergeCell ref="H50:H51"/>
    <mergeCell ref="I50:I51"/>
    <mergeCell ref="J50:J51"/>
    <mergeCell ref="K50:K51"/>
    <mergeCell ref="L50:L51"/>
    <mergeCell ref="A50:A54"/>
    <mergeCell ref="C50:C54"/>
    <mergeCell ref="D50:D54"/>
    <mergeCell ref="E50:E51"/>
    <mergeCell ref="F50:F51"/>
    <mergeCell ref="M50:M51"/>
    <mergeCell ref="N50:N51"/>
    <mergeCell ref="Q64:Q65"/>
    <mergeCell ref="H66:Q66"/>
    <mergeCell ref="N55:N56"/>
    <mergeCell ref="O55:O56"/>
    <mergeCell ref="P55:P56"/>
    <mergeCell ref="Q55:Q56"/>
    <mergeCell ref="H57:Q57"/>
    <mergeCell ref="H55:H56"/>
    <mergeCell ref="I55:I56"/>
    <mergeCell ref="J55:J56"/>
    <mergeCell ref="K55:K56"/>
    <mergeCell ref="L55:L56"/>
    <mergeCell ref="M55:M56"/>
    <mergeCell ref="H62:Q62"/>
    <mergeCell ref="O60:O61"/>
    <mergeCell ref="P60:P61"/>
    <mergeCell ref="Q60:Q61"/>
    <mergeCell ref="C64:C68"/>
    <mergeCell ref="D64:D68"/>
    <mergeCell ref="A64:A68"/>
    <mergeCell ref="K64:K65"/>
    <mergeCell ref="L64:L65"/>
    <mergeCell ref="N64:N65"/>
    <mergeCell ref="O64:O65"/>
    <mergeCell ref="P64:P65"/>
    <mergeCell ref="A69:D69"/>
    <mergeCell ref="J64:J65"/>
    <mergeCell ref="F64:F65"/>
    <mergeCell ref="G64:G65"/>
    <mergeCell ref="A24:A27"/>
    <mergeCell ref="C24:C27"/>
    <mergeCell ref="D24:D27"/>
    <mergeCell ref="H26:Q26"/>
    <mergeCell ref="F24:F25"/>
    <mergeCell ref="G24:G25"/>
    <mergeCell ref="J24:J25"/>
    <mergeCell ref="K24:K25"/>
    <mergeCell ref="L24:L25"/>
    <mergeCell ref="N24:N25"/>
    <mergeCell ref="O24:O25"/>
    <mergeCell ref="P24:P25"/>
    <mergeCell ref="Q24:Q25"/>
  </mergeCells>
  <pageMargins left="0.31496062992125984" right="0.19685039370078741" top="0.74803149606299213" bottom="0.74803149606299213" header="0.31496062992125984" footer="0.31496062992125984"/>
  <pageSetup paperSize="9"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Q57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08.07.2021</vt:lpstr>
      <vt:lpstr>27.05.2021</vt:lpstr>
      <vt:lpstr>29.04.2021</vt:lpstr>
      <vt:lpstr>Arkusz1</vt:lpstr>
      <vt:lpstr>'08.07.2021'!Tytuły_wydruku</vt:lpstr>
      <vt:lpstr>'27.05.2021'!Tytuły_wydruku</vt:lpstr>
      <vt:lpstr>'29.04.2021'!Tytuły_wydruku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</dc:creator>
  <cp:lastModifiedBy>Kamila Wybraniec</cp:lastModifiedBy>
  <cp:lastPrinted>2021-07-09T08:25:27Z</cp:lastPrinted>
  <dcterms:created xsi:type="dcterms:W3CDTF">2019-02-22T22:51:18Z</dcterms:created>
  <dcterms:modified xsi:type="dcterms:W3CDTF">2021-07-09T08:25:34Z</dcterms:modified>
</cp:coreProperties>
</file>